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alovab\Desktop\"/>
    </mc:Choice>
  </mc:AlternateContent>
  <bookViews>
    <workbookView xWindow="12195" yWindow="390" windowWidth="16545" windowHeight="10785" tabRatio="395" firstSheet="1" activeTab="1"/>
  </bookViews>
  <sheets>
    <sheet name="Vypocty" sheetId="36" state="hidden" r:id="rId1"/>
    <sheet name="Priloha 1" sheetId="40" r:id="rId2"/>
    <sheet name="COR Centrum" sheetId="29" state="hidden" r:id="rId3"/>
    <sheet name="Grekokat. char" sheetId="28" state="hidden" r:id="rId4"/>
    <sheet name="IKV" sheetId="27" state="hidden" r:id="rId5"/>
    <sheet name="Kaspian" sheetId="26" state="hidden" r:id="rId6"/>
    <sheet name="Komunita Lud" sheetId="25" state="hidden" r:id="rId7"/>
    <sheet name="Lepsia cesta" sheetId="24" state="hidden" r:id="rId8"/>
    <sheet name="Nadej" sheetId="23" state="hidden" r:id="rId9"/>
    <sheet name="Navrat" sheetId="22" state="hidden" r:id="rId10"/>
    <sheet name="Odyseus" sheetId="21" state="hidden" r:id="rId11"/>
    <sheet name="Otvorene srd" sheetId="20" state="hidden" r:id="rId12"/>
    <sheet name="Prima" sheetId="19" state="hidden" r:id="rId13"/>
    <sheet name="Adam" sheetId="18" state="hidden" r:id="rId14"/>
    <sheet name="Manus" sheetId="17" state="hidden" r:id="rId15"/>
    <sheet name="Nelegal" sheetId="16" state="hidden" r:id="rId16"/>
    <sheet name="Pomocna ruka" sheetId="15" state="hidden" r:id="rId17"/>
    <sheet name="Provital" sheetId="14" state="hidden" r:id="rId18"/>
    <sheet name="Storm" sheetId="13" state="hidden" r:id="rId19"/>
    <sheet name="Tenenet" sheetId="12" state="hidden" r:id="rId20"/>
    <sheet name="Victus" sheetId="11" state="hidden" r:id="rId21"/>
    <sheet name="Pahorok" sheetId="10" state="hidden" r:id="rId22"/>
    <sheet name="Resocia" sheetId="9" state="hidden" r:id="rId23"/>
    <sheet name="Road" sheetId="8" state="hidden" r:id="rId24"/>
    <sheet name="Sanatorium" sheetId="7" state="hidden" r:id="rId25"/>
    <sheet name="Sanatorium 2" sheetId="6" state="hidden" r:id="rId26"/>
    <sheet name="Teen Challenge" sheetId="5" state="hidden" r:id="rId27"/>
    <sheet name="Cisty den" sheetId="4" state="hidden" r:id="rId28"/>
    <sheet name="Ulita" sheetId="30" state="hidden" r:id="rId29"/>
    <sheet name="Príloha 2" sheetId="42" r:id="rId30"/>
  </sheets>
  <definedNames>
    <definedName name="Podpora_aktívneho_občianstva_a_participatívnej_demokracie" localSheetId="13">#REF!</definedName>
    <definedName name="Podpora_aktívneho_občianstva_a_participatívnej_demokracie" localSheetId="2">#REF!</definedName>
    <definedName name="Podpora_aktívneho_občianstva_a_participatívnej_demokracie" localSheetId="3">#REF!</definedName>
    <definedName name="Podpora_aktívneho_občianstva_a_participatívnej_demokracie" localSheetId="4">#REF!</definedName>
    <definedName name="Podpora_aktívneho_občianstva_a_participatívnej_demokracie" localSheetId="5">#REF!</definedName>
    <definedName name="Podpora_aktívneho_občianstva_a_participatívnej_demokracie" localSheetId="6">#REF!</definedName>
    <definedName name="Podpora_aktívneho_občianstva_a_participatívnej_demokracie" localSheetId="7">#REF!</definedName>
    <definedName name="Podpora_aktívneho_občianstva_a_participatívnej_demokracie" localSheetId="14">#REF!</definedName>
    <definedName name="Podpora_aktívneho_občianstva_a_participatívnej_demokracie" localSheetId="8">#REF!</definedName>
    <definedName name="Podpora_aktívneho_občianstva_a_participatívnej_demokracie" localSheetId="9">#REF!</definedName>
    <definedName name="Podpora_aktívneho_občianstva_a_participatívnej_demokracie" localSheetId="15">#REF!</definedName>
    <definedName name="Podpora_aktívneho_občianstva_a_participatívnej_demokracie" localSheetId="10">#REF!</definedName>
    <definedName name="Podpora_aktívneho_občianstva_a_participatívnej_demokracie" localSheetId="11">#REF!</definedName>
    <definedName name="Podpora_aktívneho_občianstva_a_participatívnej_demokracie" localSheetId="21">#REF!</definedName>
    <definedName name="Podpora_aktívneho_občianstva_a_participatívnej_demokracie" localSheetId="16">#REF!</definedName>
    <definedName name="Podpora_aktívneho_občianstva_a_participatívnej_demokracie" localSheetId="1">#REF!</definedName>
    <definedName name="Podpora_aktívneho_občianstva_a_participatívnej_demokracie" localSheetId="17">#REF!</definedName>
    <definedName name="Podpora_aktívneho_občianstva_a_participatívnej_demokracie" localSheetId="22">#REF!</definedName>
    <definedName name="Podpora_aktívneho_občianstva_a_participatívnej_demokracie" localSheetId="23">#REF!</definedName>
    <definedName name="Podpora_aktívneho_občianstva_a_participatívnej_demokracie" localSheetId="24">#REF!</definedName>
    <definedName name="Podpora_aktívneho_občianstva_a_participatívnej_demokracie" localSheetId="25">#REF!</definedName>
    <definedName name="Podpora_aktívneho_občianstva_a_participatívnej_demokracie" localSheetId="18">#REF!</definedName>
    <definedName name="Podpora_aktívneho_občianstva_a_participatívnej_demokracie" localSheetId="26">#REF!</definedName>
    <definedName name="Podpora_aktívneho_občianstva_a_participatívnej_demokracie" localSheetId="28">#REF!</definedName>
    <definedName name="Podpora_aktívneho_občianstva_a_participatívnej_demokracie" localSheetId="20">#REF!</definedName>
    <definedName name="Podpora_aktívneho_občianstva_a_participatívnej_demokracie">#REF!</definedName>
  </definedNames>
  <calcPr calcId="152511"/>
</workbook>
</file>

<file path=xl/calcChain.xml><?xml version="1.0" encoding="utf-8"?>
<calcChain xmlns="http://schemas.openxmlformats.org/spreadsheetml/2006/main">
  <c r="D44" i="40" l="1"/>
  <c r="B14" i="40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B40" i="40" s="1"/>
  <c r="B41" i="40" s="1"/>
  <c r="B42" i="40" s="1"/>
  <c r="B43" i="40" s="1"/>
  <c r="K6" i="36" l="1"/>
  <c r="E5" i="36"/>
  <c r="D5" i="36" s="1"/>
  <c r="E6" i="36"/>
  <c r="D6" i="36" s="1"/>
  <c r="E7" i="36"/>
  <c r="E4" i="36"/>
  <c r="E3" i="36"/>
  <c r="D4" i="36" l="1"/>
  <c r="F4" i="36"/>
  <c r="G4" i="36" s="1"/>
  <c r="F7" i="36"/>
  <c r="G7" i="36" s="1"/>
  <c r="D7" i="36"/>
  <c r="F3" i="36"/>
  <c r="G3" i="36" s="1"/>
  <c r="D3" i="36"/>
  <c r="F5" i="36"/>
  <c r="G5" i="36" s="1"/>
  <c r="F6" i="36"/>
  <c r="G6" i="36" s="1"/>
  <c r="H15" i="30" l="1"/>
  <c r="H15" i="10" l="1"/>
  <c r="H15" i="11"/>
  <c r="H15" i="15"/>
  <c r="H15" i="20"/>
  <c r="H15" i="24"/>
  <c r="H15" i="26"/>
  <c r="G4" i="28" l="1"/>
  <c r="H4" i="28" s="1"/>
  <c r="G5" i="28"/>
  <c r="H5" i="28" s="1"/>
  <c r="H6" i="28"/>
  <c r="G7" i="28"/>
  <c r="H7" i="28"/>
  <c r="G8" i="28"/>
  <c r="H8" i="28"/>
  <c r="G9" i="28"/>
  <c r="H9" i="28"/>
  <c r="H10" i="28"/>
  <c r="G11" i="28"/>
  <c r="H11" i="28"/>
  <c r="H12" i="28"/>
  <c r="G13" i="28"/>
  <c r="H13" i="28"/>
  <c r="G14" i="28"/>
  <c r="H14" i="28"/>
  <c r="G15" i="28"/>
  <c r="H15" i="28"/>
  <c r="H4" i="27"/>
  <c r="H5" i="27"/>
  <c r="H7" i="27"/>
  <c r="H8" i="27"/>
  <c r="H13" i="27"/>
  <c r="G15" i="25"/>
  <c r="H15" i="25"/>
  <c r="G51" i="25"/>
  <c r="H4" i="23"/>
  <c r="G4" i="23" s="1"/>
  <c r="G5" i="23"/>
  <c r="D5" i="23" s="1"/>
  <c r="H5" i="23"/>
  <c r="G6" i="23"/>
  <c r="D6" i="23" s="1"/>
  <c r="H7" i="23"/>
  <c r="G7" i="23" s="1"/>
  <c r="D7" i="23" s="1"/>
  <c r="G8" i="23"/>
  <c r="D8" i="23" s="1"/>
  <c r="H8" i="23"/>
  <c r="G9" i="23"/>
  <c r="D9" i="23" s="1"/>
  <c r="H10" i="23"/>
  <c r="G10" i="23" s="1"/>
  <c r="D10" i="23" s="1"/>
  <c r="G11" i="23"/>
  <c r="D11" i="23" s="1"/>
  <c r="H11" i="23"/>
  <c r="G12" i="23"/>
  <c r="D12" i="23" s="1"/>
  <c r="H13" i="23"/>
  <c r="G13" i="23" s="1"/>
  <c r="D13" i="23" s="1"/>
  <c r="G14" i="23"/>
  <c r="D14" i="23" s="1"/>
  <c r="H14" i="23"/>
  <c r="H15" i="23"/>
  <c r="C32" i="23"/>
  <c r="C33" i="23"/>
  <c r="G15" i="22"/>
  <c r="H15" i="22"/>
  <c r="G4" i="21"/>
  <c r="H4" i="21"/>
  <c r="G5" i="21"/>
  <c r="H5" i="21"/>
  <c r="G6" i="21"/>
  <c r="H6" i="21"/>
  <c r="G8" i="21"/>
  <c r="H8" i="21"/>
  <c r="G9" i="21"/>
  <c r="H9" i="21"/>
  <c r="G13" i="21"/>
  <c r="H13" i="21"/>
  <c r="H4" i="19"/>
  <c r="H24" i="19" s="1"/>
  <c r="H15" i="21" l="1"/>
  <c r="H15" i="27"/>
  <c r="H16" i="28"/>
  <c r="G16" i="28"/>
  <c r="D4" i="23"/>
  <c r="G15" i="23"/>
  <c r="G16" i="18"/>
  <c r="H16" i="18"/>
  <c r="H15" i="17"/>
  <c r="H15" i="13" l="1"/>
  <c r="H4" i="9"/>
  <c r="H8" i="9"/>
  <c r="H13" i="9"/>
  <c r="H14" i="9"/>
  <c r="G15" i="8"/>
  <c r="H15" i="7"/>
  <c r="G15" i="6"/>
  <c r="H15" i="6"/>
  <c r="H15" i="9" l="1"/>
  <c r="H15" i="4"/>
</calcChain>
</file>

<file path=xl/comments1.xml><?xml version="1.0" encoding="utf-8"?>
<comments xmlns="http://schemas.openxmlformats.org/spreadsheetml/2006/main">
  <authors>
    <author>sadovskama</author>
  </authors>
  <commentList>
    <comment ref="E12" authorId="0" shapeId="0">
      <text>
        <r>
          <rPr>
            <u/>
            <sz val="9"/>
            <color indexed="81"/>
            <rFont val="Tahoma"/>
            <family val="2"/>
            <charset val="238"/>
          </rPr>
          <t>autorka</t>
        </r>
        <r>
          <rPr>
            <b/>
            <sz val="9"/>
            <color indexed="81"/>
            <rFont val="Tahoma"/>
            <family val="2"/>
            <charset val="238"/>
          </rPr>
          <t>: v prípade práce s viac klientmi v danom časovom rozsahu, je potrebné vypísať ich za sebou do riadku tak, aby bolo zrejmé, v ktorý deň zamestnanec pracoval  s uvedenými klientmi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 shapeId="0">
      <text>
        <r>
          <rPr>
            <u/>
            <sz val="9"/>
            <color indexed="81"/>
            <rFont val="Tahoma"/>
            <family val="2"/>
            <charset val="238"/>
          </rPr>
          <t>autorka</t>
        </r>
        <r>
          <rPr>
            <b/>
            <sz val="9"/>
            <color indexed="81"/>
            <rFont val="Tahoma"/>
            <family val="2"/>
            <charset val="238"/>
          </rPr>
          <t xml:space="preserve">: v prípade výkonu opatrení / aktivít na viacerých miestach v jeden deň, je potrebné deň rozdeliť do viac riadkov spolu so zadefinovaným časovým rozsahom a miestom výkonu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<sst xmlns="http://schemas.openxmlformats.org/spreadsheetml/2006/main" count="1471" uniqueCount="335">
  <si>
    <t>Počet realizovaných programov (výchovných, sociálnych, resocializačných)</t>
  </si>
  <si>
    <t>Počet klientov ktorí absolvoval Program 1 v roku 2014 (v klientomesiacoch / rok)</t>
  </si>
  <si>
    <t>Kapacita akreditovaného subjektu v Programe 1 (počet klientov)</t>
  </si>
  <si>
    <t>Vyťaženosť akreditovaného subjektu v Programe 1 (počet klientov)</t>
  </si>
  <si>
    <t>Výška poplatku hradená klientom za účasť v Programe 1 (mesačne)</t>
  </si>
  <si>
    <t>/</t>
  </si>
  <si>
    <t>12 mesiacov</t>
  </si>
  <si>
    <t>43 klientov</t>
  </si>
  <si>
    <t xml:space="preserve">45 klientov </t>
  </si>
  <si>
    <t>vysoká</t>
  </si>
  <si>
    <t>bezplatne</t>
  </si>
  <si>
    <t xml:space="preserve">13 klientov </t>
  </si>
  <si>
    <t xml:space="preserve">20 klientov </t>
  </si>
  <si>
    <t>priemerná</t>
  </si>
  <si>
    <t>6 mesiacov</t>
  </si>
  <si>
    <t>3 klienti</t>
  </si>
  <si>
    <t xml:space="preserve">10 klientov </t>
  </si>
  <si>
    <t>malá</t>
  </si>
  <si>
    <t>13 mesiacov</t>
  </si>
  <si>
    <t>100 EUR</t>
  </si>
  <si>
    <t>2 SPO programy</t>
  </si>
  <si>
    <t>1998 – súčasnosť</t>
  </si>
  <si>
    <t>2001- súčasnosť</t>
  </si>
  <si>
    <t>6,50€ (v prípade vybavovania občianskeho preukazuinak 0€)</t>
  </si>
  <si>
    <t xml:space="preserve">7 druhov programu </t>
  </si>
  <si>
    <t>116 klientov  v mesiaci/ 663 klientov za rok v 1386 intervenciách</t>
  </si>
  <si>
    <t>66 klientov v mesiaci/ 699 klientov za rok</t>
  </si>
  <si>
    <t>18 klientov v mesiaci/201 klientov za rok</t>
  </si>
  <si>
    <t xml:space="preserve">20 klientov v mesiaci/159 klientov za rok </t>
  </si>
  <si>
    <t>19 klientov v mesiaci/ 195 klientov za rok</t>
  </si>
  <si>
    <t>15 klientov v mesiaci/ 107 klientov za rok</t>
  </si>
  <si>
    <t>35 klientov v mesiaci/ 384 klientov za rok</t>
  </si>
  <si>
    <t>27/153</t>
  </si>
  <si>
    <t>2/24</t>
  </si>
  <si>
    <t>12 - 18 mes.</t>
  </si>
  <si>
    <t>150,-€</t>
  </si>
  <si>
    <t>celoročne</t>
  </si>
  <si>
    <t>cca. 360</t>
  </si>
  <si>
    <t>?</t>
  </si>
  <si>
    <t>24 mesiacov</t>
  </si>
  <si>
    <t xml:space="preserve">Ø28,5 </t>
  </si>
  <si>
    <t xml:space="preserve">5 (program STEREO, CIRKUS, KROK VPRED, ZÓNA, ECHO) </t>
  </si>
  <si>
    <t xml:space="preserve">12 mesiacov (každý program) </t>
  </si>
  <si>
    <t xml:space="preserve">20 (STEREO), 65 CIRKUS, 68 (KROK VPRED), 55 (ZÓNA) neevidujeme (ECHO) </t>
  </si>
  <si>
    <t>neobmedzená</t>
  </si>
  <si>
    <t>252/2014</t>
  </si>
  <si>
    <t>120,-</t>
  </si>
  <si>
    <t>27mesiacov</t>
  </si>
  <si>
    <t>0,-</t>
  </si>
  <si>
    <t>98  Eur</t>
  </si>
  <si>
    <t>bez obmedzenia</t>
  </si>
  <si>
    <t>6 - 12 mesiacov</t>
  </si>
  <si>
    <t>36/12</t>
  </si>
  <si>
    <t>59/12</t>
  </si>
  <si>
    <t>95/12</t>
  </si>
  <si>
    <t xml:space="preserve"> 15/12</t>
  </si>
  <si>
    <t>20/júl, august</t>
  </si>
  <si>
    <t>31/153/12,75</t>
  </si>
  <si>
    <t>5/23/1,91</t>
  </si>
  <si>
    <t>1 - resocializačný</t>
  </si>
  <si>
    <t>18-24 mesiacov</t>
  </si>
  <si>
    <t>225€ dospelý    300€ mladistvý dobrovoľný</t>
  </si>
  <si>
    <t>Výdavky na zabezpečenie programov za rok 2014</t>
  </si>
  <si>
    <t>Názov jednotky</t>
  </si>
  <si>
    <t xml:space="preserve">Jednotková sadzba </t>
  </si>
  <si>
    <t>Počet jednotiek za</t>
  </si>
  <si>
    <t>Celková suma za</t>
  </si>
  <si>
    <t>mesiac</t>
  </si>
  <si>
    <t>rok</t>
  </si>
  <si>
    <t>Mzdové náklady</t>
  </si>
  <si>
    <t>Odvody poistného na zdravotné a sociálne poistenie platené zamestnávateľom</t>
  </si>
  <si>
    <t>Poistenie zodpovednosti za škodu</t>
  </si>
  <si>
    <t>Spotrebný materiál</t>
  </si>
  <si>
    <t>Energie, voda a komunikácie</t>
  </si>
  <si>
    <t xml:space="preserve">Nájomné </t>
  </si>
  <si>
    <t>Materiálne vybavenie na výkon opatrení SPODaSK</t>
  </si>
  <si>
    <t>Výdavky súvisiace s prevádzkou automobilov na výkon opatrení SPODaSK</t>
  </si>
  <si>
    <t>Náklady spojené s realizáciou sociálnej asistencie a podpory klienta</t>
  </si>
  <si>
    <t>Služby</t>
  </si>
  <si>
    <t>Iné  výdavky</t>
  </si>
  <si>
    <t>Ďalšie informácie za r. 2014</t>
  </si>
  <si>
    <t>Počet jednotiek</t>
  </si>
  <si>
    <r>
      <t>Trvanie programu 1 (</t>
    </r>
    <r>
      <rPr>
        <b/>
        <i/>
        <sz val="8"/>
        <rFont val="Arial"/>
        <family val="2"/>
        <charset val="238"/>
      </rPr>
      <t>ak je programov viac, rozpísať do osobitných riadkov, napr. ako Program 2</t>
    </r>
    <r>
      <rPr>
        <b/>
        <sz val="8"/>
        <rFont val="Arial"/>
        <family val="2"/>
        <charset val="238"/>
      </rPr>
      <t>)</t>
    </r>
  </si>
  <si>
    <t>Počet klientov ktorí absolvovali Program 1 v roku 2014 (v klientomesiacoch / rok)</t>
  </si>
  <si>
    <t>Trvanie programu 2 (ak je programov viac, rozpísať do osobitných riadkov tento aj riadok nižšie viazané na konkrétny program)</t>
  </si>
  <si>
    <t>Počet klientov ktorí absolvoval Program 2 v roku 2014 (v klientomesiacoch / rok)</t>
  </si>
  <si>
    <t>Kapacita akreditovaného subjektu v Programe 2 (počet klientov)</t>
  </si>
  <si>
    <t>Vyťaženosť akreditovaného subjektu v Programe 2 (počet klientov)</t>
  </si>
  <si>
    <t>Výška poplatku hradená klientom za účasť v Programe 2 (mesačne)</t>
  </si>
  <si>
    <t xml:space="preserve">Trvanie programu 8 </t>
  </si>
  <si>
    <t xml:space="preserve">Trvanie programu 7 </t>
  </si>
  <si>
    <t xml:space="preserve">Trvanie programu 6 </t>
  </si>
  <si>
    <t xml:space="preserve"> </t>
  </si>
  <si>
    <t xml:space="preserve">Trvanie programu 5 </t>
  </si>
  <si>
    <t xml:space="preserve">Trvanie programu 4 </t>
  </si>
  <si>
    <t xml:space="preserve">Trvanie programu 3 </t>
  </si>
  <si>
    <t xml:space="preserve">Trvanie programu 2 </t>
  </si>
  <si>
    <t xml:space="preserve">Trvanie programu 1 </t>
  </si>
  <si>
    <t>-</t>
  </si>
  <si>
    <t>ostatné výdavky</t>
  </si>
  <si>
    <t>služby, opravy</t>
  </si>
  <si>
    <t>prísp.na osamostat.</t>
  </si>
  <si>
    <t>servis+PHM</t>
  </si>
  <si>
    <t>_</t>
  </si>
  <si>
    <t>energ.,voda a komunik.</t>
  </si>
  <si>
    <t>materiálové nákl.</t>
  </si>
  <si>
    <t>pre deti</t>
  </si>
  <si>
    <t>zamestnanci</t>
  </si>
  <si>
    <t>Výška poplatku hradená klientom za účasť v Programe 3 (mesačne)</t>
  </si>
  <si>
    <t>Vyťaženosť akreditovaného subjektu v Programe 3 (počet klientov)</t>
  </si>
  <si>
    <t>Kapacita akreditovaného subjektu v Programe 3 (počet klientov)</t>
  </si>
  <si>
    <t>Počet klientov ktorí absolvoval Program 3 v roku 2014 (v klientomesiacoch / rok)</t>
  </si>
  <si>
    <t>Trvanie programu 3  - Skupinové poradenstvo</t>
  </si>
  <si>
    <t>Trvanie programu 2 - Individuálne poradenstvo</t>
  </si>
  <si>
    <t>Trvanie programu 1 - Resocializačný program</t>
  </si>
  <si>
    <t xml:space="preserve">čo sa týka počet jednotiek, uvádzala som len ročné údaje, nakoľko nie všetky výdavky sú mesačné rovnomerne. </t>
  </si>
  <si>
    <t>nerozumiem termínu realizáícia sociálnej asistenice...</t>
  </si>
  <si>
    <t>iné náklady</t>
  </si>
  <si>
    <t>služby</t>
  </si>
  <si>
    <t>nerozumiem</t>
  </si>
  <si>
    <t>výdavky PHM</t>
  </si>
  <si>
    <t>materiálne vybav.</t>
  </si>
  <si>
    <t>xxx</t>
  </si>
  <si>
    <t>nájomné</t>
  </si>
  <si>
    <t>energie</t>
  </si>
  <si>
    <t>spotr.mat.</t>
  </si>
  <si>
    <t>poistné</t>
  </si>
  <si>
    <t>odvody</t>
  </si>
  <si>
    <t>mzdové náklady</t>
  </si>
  <si>
    <t>ks</t>
  </si>
  <si>
    <t>klienti</t>
  </si>
  <si>
    <t>zamestnanec</t>
  </si>
  <si>
    <r>
      <rPr>
        <b/>
        <sz val="8"/>
        <color indexed="8"/>
        <rFont val="Arial"/>
        <family val="2"/>
        <charset val="238"/>
      </rPr>
      <t>Trvanie programu 1 (</t>
    </r>
    <r>
      <rPr>
        <b/>
        <i/>
        <sz val="8"/>
        <color indexed="8"/>
        <rFont val="Arial"/>
        <family val="2"/>
        <charset val="238"/>
      </rPr>
      <t>ak je programov viac, rozpísať do osobitných riadkov, napr. ako Program 2</t>
    </r>
    <r>
      <rPr>
        <b/>
        <sz val="8"/>
        <color indexed="8"/>
        <rFont val="Arial"/>
        <family val="2"/>
        <charset val="238"/>
      </rPr>
      <t>)</t>
    </r>
  </si>
  <si>
    <t>495</t>
  </si>
  <si>
    <t>60</t>
  </si>
  <si>
    <t>5</t>
  </si>
  <si>
    <t>99</t>
  </si>
  <si>
    <t>osoba</t>
  </si>
  <si>
    <t>2940</t>
  </si>
  <si>
    <t>588</t>
  </si>
  <si>
    <t>270</t>
  </si>
  <si>
    <t>340</t>
  </si>
  <si>
    <t>68</t>
  </si>
  <si>
    <t>ročné poistné</t>
  </si>
  <si>
    <t xml:space="preserve">5 </t>
  </si>
  <si>
    <t xml:space="preserve">88 </t>
  </si>
  <si>
    <t xml:space="preserve"> 283  </t>
  </si>
  <si>
    <t>v primere 1200 EUR</t>
  </si>
  <si>
    <t xml:space="preserve">mesiac </t>
  </si>
  <si>
    <t>v priemere    20 EUR</t>
  </si>
  <si>
    <t>v priemere    50 EUR</t>
  </si>
  <si>
    <t>v priemere     1 EUR</t>
  </si>
  <si>
    <t>materiál</t>
  </si>
  <si>
    <t>v primere   265 EUR</t>
  </si>
  <si>
    <t>najom</t>
  </si>
  <si>
    <t xml:space="preserve">v primere      25 EUR </t>
  </si>
  <si>
    <t>v primere      45 EUR</t>
  </si>
  <si>
    <t>78 EUR</t>
  </si>
  <si>
    <t>v priemere     3 EUR</t>
  </si>
  <si>
    <t xml:space="preserve">hodina </t>
  </si>
  <si>
    <t xml:space="preserve">v priemer       5 EUR </t>
  </si>
  <si>
    <t>Z dôvodu nedostatku zdrojov na materiál a z personálnych dôvodov - dobrovoľnícka práca len.</t>
  </si>
  <si>
    <t>Komplikované vypočítať nám kliento mesiacov. V prípade, že je to nutné, potrebujeme viac času.</t>
  </si>
  <si>
    <t>Už 13 rokov</t>
  </si>
  <si>
    <t>Terénna práca - Výmena ihiel a striekačiek</t>
  </si>
  <si>
    <t>suma zahrnutá v nájme</t>
  </si>
  <si>
    <t>Iné  výdavky napr. potraviny</t>
  </si>
  <si>
    <t>rozhodnutie súdu</t>
  </si>
  <si>
    <t>ľ</t>
  </si>
  <si>
    <t>Vyplnil: Ing. Slavomíra Božiková</t>
  </si>
  <si>
    <t>V Adamove, dňa 06.11.2015</t>
  </si>
  <si>
    <t>Deň pobytu (klientodeň)</t>
  </si>
  <si>
    <t>Mesačné výdavky na 1 automobil</t>
  </si>
  <si>
    <t>Mesačné nájomné</t>
  </si>
  <si>
    <t>Mesačné poistenie</t>
  </si>
  <si>
    <t>ZSP a SP na 1 mesačnú mzdu 1 zamestnanca</t>
  </si>
  <si>
    <t>Mesačná mzda 1 zamestnanca</t>
  </si>
  <si>
    <t>OZ Adam, Resocializačné stredisko Adam, Cesta z Kútov na Holíč 1336, 908 45  Gbely - Adamov</t>
  </si>
  <si>
    <t>terénna sociálna práca - tieto údaje nie sú relevantné</t>
  </si>
  <si>
    <t>terénna sociálna práca</t>
  </si>
  <si>
    <t>Trvanie programu 1 (ak je programov viac, rozpísať do osobitných riadkov, napr. ako Program 2)</t>
  </si>
  <si>
    <t xml:space="preserve">- </t>
  </si>
  <si>
    <t>+</t>
  </si>
  <si>
    <t>1 rok</t>
  </si>
  <si>
    <t>riadenie projektu</t>
  </si>
  <si>
    <t>účtovníctvo</t>
  </si>
  <si>
    <t>spaľovňa</t>
  </si>
  <si>
    <t>poistenie a údržba</t>
  </si>
  <si>
    <t>1 mesiac</t>
  </si>
  <si>
    <t>nafta</t>
  </si>
  <si>
    <t>zdravotnícky materiál</t>
  </si>
  <si>
    <t>toner</t>
  </si>
  <si>
    <t>administr.poteby, poštovné 1mesiac</t>
  </si>
  <si>
    <t>poistenie za škodu</t>
  </si>
  <si>
    <t>Koordinátor terénu</t>
  </si>
  <si>
    <t>hodina/6,50</t>
  </si>
  <si>
    <t>Kontaktné centrum</t>
  </si>
  <si>
    <t>Mobilný street</t>
  </si>
  <si>
    <t>Sociálny asistent</t>
  </si>
  <si>
    <t>Právnik</t>
  </si>
  <si>
    <t>Lekár</t>
  </si>
  <si>
    <t>Výška poplatku hradená klientom za účasť v Programe 7 (mesačne)</t>
  </si>
  <si>
    <t>Vyťaženosť akreditovaného subjektu v Programe 7 (počet klientov)</t>
  </si>
  <si>
    <t>Kapacita akreditovaného subjektu v Programe 7 (počet klientov)</t>
  </si>
  <si>
    <t>Počet klientov ktorí absolvoval Program 7 v roku 2014 (v klientomesiacoch / rok)</t>
  </si>
  <si>
    <t>Trvanie programu 7 (ak je programov viac, rozpísať do osobitných riadkov tento aj riadok nižšie viazané na konkrétny program)</t>
  </si>
  <si>
    <t>Výška poplatku hradená klientom za účasť v Programe 6 (mesačne)</t>
  </si>
  <si>
    <t>Vyťaženosť akreditovaného subjektu v Programe 6 (počet klientov)</t>
  </si>
  <si>
    <t>Kapacita akreditovaného subjektu v Programe 6 (počet klientov)</t>
  </si>
  <si>
    <t>Počet klientov ktorí absolvoval Program 6 v roku 2014 (v klientomesiacoch / rok)</t>
  </si>
  <si>
    <t>Trvanie programu 6 (ak je programov viac, rozpísať do osobitných riadkov tento aj riadok nižšie viazané na konkrétny program)</t>
  </si>
  <si>
    <t>Výška poplatku hradená klientom za účasť v Programe 5 (mesačne)</t>
  </si>
  <si>
    <t>Vyťaženosť akreditovaného subjektu v Programe 5 (počet klientov)</t>
  </si>
  <si>
    <t>Kapacita akreditovaného subjektu v Programe 5 (počet klientov)</t>
  </si>
  <si>
    <t>Počet klientov ktorí absolvoval Program 5 v roku 2014 (v klientomesiacoch / rok)</t>
  </si>
  <si>
    <t>Trvanie programu 5 (ak je programov viac, rozpísať do osobitných riadkov tento aj riadok nižšie viazané na konkrétny program)</t>
  </si>
  <si>
    <t>Výška poplatku hradená klientom za účasť v Programe 4 (mesačne)</t>
  </si>
  <si>
    <t>Vyťaženosť akreditovaného subjektu v Programe 4 (počet klientov)</t>
  </si>
  <si>
    <t>Kapacita akreditovaného subjektu v Programe 4 (počet klientov)</t>
  </si>
  <si>
    <t>Počet klientov ktorí absolvoval Program 4 v roku 2014 (v klientomesiacoch / rok)</t>
  </si>
  <si>
    <t>Trvanie programu 4 (ak je programov viac, rozpísať do osobitných riadkov tento aj riadok nižšie viazané na konkrétny program)</t>
  </si>
  <si>
    <t>Trvanie programu 3 (ak je programov viac, rozpísať do osobitných riadkov tento aj riadok nižšie viazané na konkrétny program)</t>
  </si>
  <si>
    <t>Ambulantné krízové centrum Otvorené srdce Trnava, Starohájska 2</t>
  </si>
  <si>
    <t>***počet dohodnutých sprevádzaní</t>
  </si>
  <si>
    <t>Kapacita akreditovaného subjektu v Programe 2 (počet klientov)**</t>
  </si>
  <si>
    <t>**počet realizovaných sprevádzaní</t>
  </si>
  <si>
    <t>Počet klientov ktorí absolvoval Program 2 v roku 2014 (v klientomesiacoch / rok)*</t>
  </si>
  <si>
    <t>*program Sociálna asistencia</t>
  </si>
  <si>
    <t>Trvanie programu 2 (ak je programov viac, rozpísať do osobitných riadkov tento aj riadok nižšie viazané na konkrétny program)*</t>
  </si>
  <si>
    <t>***vzhľadom na špecifickosť terénnej práce nevieme odhadnúť, podľa odhadov však potreba po sterilných striekačkách je 2x väčšia ako dokážeme momentálne zabezpečiť, vzhľadom na spoluprácu s peer dobrovoľníkmi by sme zároveň do služieb potrebovali pridať +1 pracovníka/čku</t>
  </si>
  <si>
    <t>Vyťaženosť akreditovaného subjektu v Programe 1 (počet klientov)***</t>
  </si>
  <si>
    <t>** momentálne prebieha 5x do týždňa</t>
  </si>
  <si>
    <t>Kapacita akreditovaného subjektu v Programe 1 (počet klientov)**</t>
  </si>
  <si>
    <t>*program Chrán sa sám</t>
  </si>
  <si>
    <r>
      <t>Trvanie programu 1* (</t>
    </r>
    <r>
      <rPr>
        <b/>
        <i/>
        <sz val="8"/>
        <rFont val="Arial"/>
        <family val="2"/>
        <charset val="238"/>
      </rPr>
      <t>ak je programov viac, rozpísať do osobitných riadkov, napr. ako Program 2</t>
    </r>
    <r>
      <rPr>
        <b/>
        <sz val="8"/>
        <rFont val="Arial"/>
        <family val="2"/>
        <charset val="238"/>
      </rPr>
      <t>)</t>
    </r>
  </si>
  <si>
    <t>*spaľovanie infekčného odpadu, nákup odbornej literatúry, občersvenie pre klientov</t>
  </si>
  <si>
    <t>Iné  výdavky*</t>
  </si>
  <si>
    <t>mes</t>
  </si>
  <si>
    <t xml:space="preserve">Materiálne vybavenie na výkon opatrení </t>
  </si>
  <si>
    <t>3 - výchovný program pre mladistvých Senec</t>
  </si>
  <si>
    <t xml:space="preserve">2 - stacionár pre drogovo závislých - program sociálny </t>
  </si>
  <si>
    <t xml:space="preserve">1 - ambulantná doliečovacia starostlivosť - program sociálny </t>
  </si>
  <si>
    <t>1368,45</t>
  </si>
  <si>
    <t>19,58</t>
  </si>
  <si>
    <t>47.86</t>
  </si>
  <si>
    <t>140,96</t>
  </si>
  <si>
    <t>50,21</t>
  </si>
  <si>
    <t>7,17</t>
  </si>
  <si>
    <t>284,15</t>
  </si>
  <si>
    <t>LEPŠIA CESTA, n.o.</t>
  </si>
  <si>
    <t>Poloma UPSVaR</t>
  </si>
  <si>
    <t>Program 2.</t>
  </si>
  <si>
    <t>180/15 mesačne</t>
  </si>
  <si>
    <t>lebo príspevok NSK zazmluvňuje opakovane len na 20 klientov</t>
  </si>
  <si>
    <t>*príspevok NSK len na 20 klientov</t>
  </si>
  <si>
    <t>336/28 mesačne</t>
  </si>
  <si>
    <t>Ľudovítov- NSK</t>
  </si>
  <si>
    <t>Ľudovítov- NSk</t>
  </si>
  <si>
    <t>Program 1.</t>
  </si>
  <si>
    <t>Komunita Ľudovítov n.o., Šopy 3, 94111 Palárikovo</t>
  </si>
  <si>
    <t>ide o terénnu sociálnu prácu, oficiálna vyťaženosť nie je definovaná</t>
  </si>
  <si>
    <t>ide o terénnu sociálnu prácu, oficiálna kapacita nie je definovaná</t>
  </si>
  <si>
    <t>308 za rok</t>
  </si>
  <si>
    <t>ide o nízkoprahový klub, oficiálna vyťaženosť nie je definovaná</t>
  </si>
  <si>
    <t>ide o nízkoprahový klub, oficiálna kapacita nie je definovaná</t>
  </si>
  <si>
    <t>168 za rok</t>
  </si>
  <si>
    <t>Pri tejto položke nevieme uviesť názov ani ďalšiu požadovanú špecifikáciu, keďže ide o rôzne výdavky, ktoré sa nedajú zovšeobecniť. Zahrnuli sme tam najmä výdavky súvisiace s konferenciu, ktorú sme organizovali a výdavky spojené so zahraničnými stážami zamestnancov.</t>
  </si>
  <si>
    <t>Pri tejto položke nevieme uviesť názov ani ďalšiu požadovanú špecifikáciu, keďže ide o rôzne výdavky, ktoré sa nedajú zovšeobecniť. Je tam zahrnuté najmä vzdelávanie, supervízia, účtovníctvo, webové služby, stravné lístky, poštovné a úradné poplatky.</t>
  </si>
  <si>
    <t>Pri tejto položke nevieme uviesť názov ani ďalšiu požadovanú špecifikáciu, keďže ide o rôzne výdavky, ktoré sa nedajú zovšeobecniť. Ide najmä o materiál potrebný na tvorivé dielne, športové pomôcky, hry, trofeje a medaily.</t>
  </si>
  <si>
    <t>Nájomné</t>
  </si>
  <si>
    <t>Réžijné a komunikačné náklady</t>
  </si>
  <si>
    <t>Pri tejto položke nevieme uviesť názov ani ďalšiu požadovanú špecifikáciu, keďže ide o rôzne výdavky, ktoré sa nedajú zovšeobecniť. Ide najmä o zabezpečenie chodu organizácie - kancelárske a hygienické potreby, technické vybavenie, atď.</t>
  </si>
  <si>
    <t>Poistenie</t>
  </si>
  <si>
    <t>Odvody</t>
  </si>
  <si>
    <t>Mzdy</t>
  </si>
  <si>
    <t>2 roky</t>
  </si>
  <si>
    <t>18 mesiacov</t>
  </si>
  <si>
    <t>Potraviny</t>
  </si>
  <si>
    <t>€</t>
  </si>
  <si>
    <t>60 klientov/deň</t>
  </si>
  <si>
    <t>20 klientov/deň</t>
  </si>
  <si>
    <t>15 klientov/deň</t>
  </si>
  <si>
    <t>1.1.-30.6.2014, 1.9.-31.12.2014</t>
  </si>
  <si>
    <t>Trvanie programu 3: Skupinové klubové aktivity</t>
  </si>
  <si>
    <t>Trvanie programu 2: Vzdelávacie aktivity</t>
  </si>
  <si>
    <t>1.1.2014-31.12.2014</t>
  </si>
  <si>
    <t>Trvanie programu 1: Terénna sociálna práca</t>
  </si>
  <si>
    <t>Asistent sociálnej práce</t>
  </si>
  <si>
    <t>Sociálny pracovník</t>
  </si>
  <si>
    <t>CCP</t>
  </si>
  <si>
    <t>Pozícia</t>
  </si>
  <si>
    <t>Medián hrubej mzdy</t>
  </si>
  <si>
    <t>Odvody - 35,2%</t>
  </si>
  <si>
    <t>Úhrady - 13,23%</t>
  </si>
  <si>
    <t>JC</t>
  </si>
  <si>
    <t>Psychológ</t>
  </si>
  <si>
    <t>Špec. Pedagóg</t>
  </si>
  <si>
    <t>Lieč. Pedagóg.</t>
  </si>
  <si>
    <t>Jednotková cena (po zaokrúhlení nadol) – plný prac. úväzok</t>
  </si>
  <si>
    <t>Jednotková cena (po zaokrúhlení nadol) – ½ úväzok</t>
  </si>
  <si>
    <t>Pracovný výkaz</t>
  </si>
  <si>
    <t>Obdobie</t>
  </si>
  <si>
    <t>Prijímateľ:</t>
  </si>
  <si>
    <t>XY</t>
  </si>
  <si>
    <t>ITMS kód projektu:</t>
  </si>
  <si>
    <t>Meno a priezvisko</t>
  </si>
  <si>
    <t>Ján Kováč</t>
  </si>
  <si>
    <t>psychológ</t>
  </si>
  <si>
    <t>Dátum</t>
  </si>
  <si>
    <t>Čas</t>
  </si>
  <si>
    <t>Počet hodín</t>
  </si>
  <si>
    <t>Číslo spisu/evidencie alebo iný identifikátor klienta</t>
  </si>
  <si>
    <t>Spolu</t>
  </si>
  <si>
    <t>Počet klientov spolu</t>
  </si>
  <si>
    <t>Dátum a podpis osoby predkladajúcej prac. výkaz</t>
  </si>
  <si>
    <t>Dátum a podpis štat. orgánu prijímateľa</t>
  </si>
  <si>
    <t>Údaje uvedené v pracovnom výkaze môžu byť predmetom kontroly v ďalšej dokumentácii prijímateľa, v relevantnej časti spisovej dokumentácie orgánu SPODaSK a pod.</t>
  </si>
  <si>
    <t>Prezenčná listina - supervízia</t>
  </si>
  <si>
    <t>Dátum:</t>
  </si>
  <si>
    <t>Supervízor:</t>
  </si>
  <si>
    <t>Dátum a podpis supervízora</t>
  </si>
  <si>
    <t>Údaje uvedené v prezenčnej listine môžu byť predmetom kontroly v ďalšej dokumentácii prijímateľa</t>
  </si>
  <si>
    <t>Janko Mrkvička</t>
  </si>
  <si>
    <t>individuálna</t>
  </si>
  <si>
    <t>12.00-16.00</t>
  </si>
  <si>
    <t>Ferko Slivka</t>
  </si>
  <si>
    <t>skupinová</t>
  </si>
  <si>
    <t>17.00-19.00</t>
  </si>
  <si>
    <t>Jožko Hruška</t>
  </si>
  <si>
    <t>Typ supervízie*</t>
  </si>
  <si>
    <t>* V prípade skupinovej supervízie sa súčet hodín nekumuluje, započíta sa iba raz.</t>
  </si>
  <si>
    <t>Meno supervidovanej osoby</t>
  </si>
  <si>
    <t>Podpis supervidovanej osoby</t>
  </si>
  <si>
    <t>do riadku prislúchajúcemu dňu, v ktorom zamestnanec pracoval s klientom vpísať číslo/identifikátor klienta</t>
  </si>
  <si>
    <r>
      <t xml:space="preserve">12.00-17.00, 
</t>
    </r>
    <r>
      <rPr>
        <sz val="11"/>
        <color rgb="FF7030A0"/>
        <rFont val="Calibri"/>
        <family val="2"/>
        <charset val="238"/>
        <scheme val="minor"/>
      </rPr>
      <t>do riadku uviesť aj</t>
    </r>
    <r>
      <rPr>
        <sz val="11"/>
        <color theme="7" tint="-0.249977111117893"/>
        <rFont val="Calibri"/>
        <family val="2"/>
        <charset val="238"/>
        <scheme val="minor"/>
      </rPr>
      <t xml:space="preserve"> </t>
    </r>
    <r>
      <rPr>
        <sz val="11"/>
        <color rgb="FF7030A0"/>
        <rFont val="Calibri"/>
        <family val="2"/>
        <charset val="238"/>
        <scheme val="minor"/>
      </rPr>
      <t>miesto výkonu aktivity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</si>
</sst>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[$€-41B];[Red]\-#,##0.00\ [$€-41B]"/>
    <numFmt numFmtId="165" formatCode="#,##0\ &quot;€&quot;"/>
    <numFmt numFmtId="166" formatCode="#,##0\ [$€-1];[Red]\-#,##0\ [$€-1]"/>
    <numFmt numFmtId="167" formatCode="#,##0\ [$€-1]"/>
    <numFmt numFmtId="168" formatCode="#,##0.00&quot; €&quot;"/>
    <numFmt numFmtId="169" formatCode="#,##0.00\ &quot;EUR&quot;"/>
    <numFmt numFmtId="170" formatCode="#,##0.00\ &quot;€&quot;"/>
    <numFmt numFmtId="171" formatCode="#,##0.00\ [$€-1];[Red]\-#,##0.00\ [$€-1]"/>
    <numFmt numFmtId="172" formatCode="#,##0.00\ [$€-41B]"/>
    <numFmt numFmtId="173" formatCode="#,##0.00\ [$€-1]"/>
    <numFmt numFmtId="174" formatCode="#,##0&quot; €&quot;"/>
    <numFmt numFmtId="175" formatCode="#,##0.00\ _€"/>
    <numFmt numFmtId="176" formatCode="_-* #,##0.00\ _K_č_-;\-* #,##0.00\ _K_č_-;_-* &quot;-&quot;??\ _K_č_-;_-@_-"/>
    <numFmt numFmtId="177" formatCode="[$-41B]mmmm\ yy;@"/>
    <numFmt numFmtId="178" formatCode="[$-F800]dddd\,\ mmmm\ dd\,\ yyyy"/>
  </numFmts>
  <fonts count="2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 Black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 Black"/>
      <family val="2"/>
      <charset val="238"/>
    </font>
    <font>
      <sz val="8"/>
      <color indexed="8"/>
      <name val="Verdana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sz val="11"/>
      <color theme="7" tint="-0.249977111117893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59999389629810485"/>
        <bgColor indexed="27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4" tint="0.39997558519241921"/>
        <bgColor indexed="31"/>
      </patternFill>
    </fill>
    <fill>
      <patternFill patternType="solid">
        <fgColor indexed="49"/>
        <bgColor indexed="9"/>
      </patternFill>
    </fill>
    <fill>
      <patternFill patternType="solid">
        <fgColor indexed="49"/>
        <bgColor indexed="31"/>
      </patternFill>
    </fill>
    <fill>
      <patternFill patternType="solid">
        <fgColor indexed="44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50"/>
        <bgColor indexed="11"/>
      </patternFill>
    </fill>
    <fill>
      <patternFill patternType="solid">
        <fgColor indexed="52"/>
        <bgColor indexed="53"/>
      </patternFill>
    </fill>
    <fill>
      <patternFill patternType="solid">
        <fgColor indexed="49"/>
        <bgColor indexed="40"/>
      </patternFill>
    </fill>
    <fill>
      <patternFill patternType="solid">
        <fgColor indexed="14"/>
        <bgColor indexed="33"/>
      </patternFill>
    </fill>
    <fill>
      <patternFill patternType="solid">
        <fgColor indexed="43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31"/>
      </patternFill>
    </fill>
    <fill>
      <patternFill patternType="solid">
        <fgColor indexed="13"/>
        <bgColor indexed="13"/>
      </patternFill>
    </fill>
    <fill>
      <patternFill patternType="solid">
        <fgColor rgb="FFD99594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7" fillId="0" borderId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/>
    <xf numFmtId="0" fontId="20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21" fillId="0" borderId="0"/>
    <xf numFmtId="173" fontId="17" fillId="0" borderId="0"/>
    <xf numFmtId="173" fontId="17" fillId="0" borderId="0"/>
    <xf numFmtId="9" fontId="17" fillId="0" borderId="0" applyFont="0" applyFill="0" applyBorder="0" applyAlignment="0" applyProtection="0"/>
  </cellStyleXfs>
  <cellXfs count="466">
    <xf numFmtId="0" fontId="0" fillId="0" borderId="0" xfId="0"/>
    <xf numFmtId="0" fontId="0" fillId="0" borderId="0" xfId="0"/>
    <xf numFmtId="0" fontId="1" fillId="4" borderId="6" xfId="0" applyFont="1" applyFill="1" applyBorder="1" applyAlignment="1">
      <alignment horizontal="center" vertical="center" wrapText="1"/>
    </xf>
    <xf numFmtId="168" fontId="1" fillId="4" borderId="6" xfId="0" applyNumberFormat="1" applyFont="1" applyFill="1" applyBorder="1" applyAlignment="1">
      <alignment horizontal="center" vertical="center" wrapText="1"/>
    </xf>
    <xf numFmtId="168" fontId="1" fillId="4" borderId="10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readingOrder="1"/>
    </xf>
    <xf numFmtId="0" fontId="1" fillId="0" borderId="8" xfId="0" applyFont="1" applyFill="1" applyBorder="1" applyAlignment="1">
      <alignment horizontal="left" vertical="center"/>
    </xf>
    <xf numFmtId="169" fontId="1" fillId="0" borderId="2" xfId="0" applyNumberFormat="1" applyFont="1" applyBorder="1"/>
    <xf numFmtId="0" fontId="1" fillId="5" borderId="12" xfId="0" applyFont="1" applyFill="1" applyBorder="1" applyAlignment="1">
      <alignment horizontal="left" vertical="center" readingOrder="1"/>
    </xf>
    <xf numFmtId="0" fontId="1" fillId="0" borderId="1" xfId="0" applyFont="1" applyFill="1" applyBorder="1" applyAlignment="1">
      <alignment horizontal="left" vertical="center"/>
    </xf>
    <xf numFmtId="169" fontId="1" fillId="0" borderId="3" xfId="0" applyNumberFormat="1" applyFont="1" applyFill="1" applyBorder="1" applyAlignment="1">
      <alignment horizontal="right" vertical="center"/>
    </xf>
    <xf numFmtId="168" fontId="1" fillId="0" borderId="3" xfId="0" applyNumberFormat="1" applyFont="1" applyFill="1" applyBorder="1" applyAlignment="1">
      <alignment horizontal="right" vertical="center"/>
    </xf>
    <xf numFmtId="0" fontId="1" fillId="6" borderId="12" xfId="0" applyFont="1" applyFill="1" applyBorder="1" applyAlignment="1">
      <alignment horizontal="left" vertical="center" readingOrder="1"/>
    </xf>
    <xf numFmtId="169" fontId="1" fillId="0" borderId="3" xfId="0" applyNumberFormat="1" applyFont="1" applyBorder="1"/>
    <xf numFmtId="0" fontId="2" fillId="5" borderId="12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8" fontId="3" fillId="0" borderId="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horizontal="left" vertical="center" readingOrder="1"/>
    </xf>
    <xf numFmtId="0" fontId="2" fillId="5" borderId="14" xfId="0" applyFont="1" applyFill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center" vertical="center"/>
    </xf>
    <xf numFmtId="168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9" fontId="2" fillId="0" borderId="4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8" fontId="1" fillId="7" borderId="15" xfId="0" applyNumberFormat="1" applyFont="1" applyFill="1" applyBorder="1" applyAlignment="1">
      <alignment horizontal="center" vertical="center" wrapText="1"/>
    </xf>
    <xf numFmtId="168" fontId="1" fillId="7" borderId="1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 wrapText="1" readingOrder="1"/>
    </xf>
    <xf numFmtId="0" fontId="1" fillId="0" borderId="3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 readingOrder="1"/>
    </xf>
    <xf numFmtId="0" fontId="2" fillId="0" borderId="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left" vertical="center" wrapText="1" readingOrder="1"/>
    </xf>
    <xf numFmtId="0" fontId="1" fillId="9" borderId="13" xfId="0" applyFont="1" applyFill="1" applyBorder="1" applyAlignment="1">
      <alignment horizontal="left" vertical="center" readingOrder="1"/>
    </xf>
    <xf numFmtId="0" fontId="1" fillId="8" borderId="13" xfId="0" applyFont="1" applyFill="1" applyBorder="1" applyAlignment="1">
      <alignment horizontal="left" vertical="center" readingOrder="1"/>
    </xf>
    <xf numFmtId="0" fontId="2" fillId="8" borderId="14" xfId="0" applyFont="1" applyFill="1" applyBorder="1" applyAlignment="1">
      <alignment horizontal="left" vertical="center" wrapText="1" readingOrder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8" fontId="2" fillId="0" borderId="4" xfId="0" applyNumberFormat="1" applyFont="1" applyFill="1" applyBorder="1" applyAlignment="1">
      <alignment vertical="center"/>
    </xf>
    <xf numFmtId="168" fontId="1" fillId="0" borderId="5" xfId="0" applyNumberFormat="1" applyFont="1" applyFill="1" applyBorder="1" applyAlignment="1">
      <alignment vertical="center"/>
    </xf>
    <xf numFmtId="171" fontId="1" fillId="0" borderId="1" xfId="0" applyNumberFormat="1" applyFont="1" applyFill="1" applyBorder="1" applyAlignment="1">
      <alignment horizontal="left" vertical="center"/>
    </xf>
    <xf numFmtId="168" fontId="1" fillId="0" borderId="3" xfId="0" applyNumberFormat="1" applyFont="1" applyFill="1" applyBorder="1" applyAlignment="1">
      <alignment vertical="center"/>
    </xf>
    <xf numFmtId="168" fontId="1" fillId="0" borderId="1" xfId="0" applyNumberFormat="1" applyFont="1" applyFill="1" applyBorder="1" applyAlignment="1">
      <alignment vertical="center"/>
    </xf>
    <xf numFmtId="168" fontId="2" fillId="0" borderId="3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168" fontId="1" fillId="0" borderId="2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left" vertical="center"/>
    </xf>
    <xf numFmtId="168" fontId="1" fillId="4" borderId="4" xfId="0" applyNumberFormat="1" applyFont="1" applyFill="1" applyBorder="1" applyAlignment="1">
      <alignment horizontal="center" vertical="center" wrapText="1"/>
    </xf>
    <xf numFmtId="168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left" vertical="center" wrapText="1" readingOrder="1"/>
    </xf>
    <xf numFmtId="9" fontId="1" fillId="0" borderId="3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left" vertical="center" readingOrder="1"/>
    </xf>
    <xf numFmtId="0" fontId="1" fillId="0" borderId="3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left" vertical="center" readingOrder="1"/>
    </xf>
    <xf numFmtId="0" fontId="1" fillId="10" borderId="13" xfId="0" applyFont="1" applyFill="1" applyBorder="1" applyAlignment="1">
      <alignment horizontal="left" vertical="center" wrapText="1" readingOrder="1"/>
    </xf>
    <xf numFmtId="167" fontId="2" fillId="0" borderId="3" xfId="0" applyNumberFormat="1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left" vertical="center" wrapText="1" readingOrder="1"/>
    </xf>
    <xf numFmtId="0" fontId="1" fillId="12" borderId="13" xfId="0" applyFont="1" applyFill="1" applyBorder="1" applyAlignment="1">
      <alignment horizontal="left" vertical="center" readingOrder="1"/>
    </xf>
    <xf numFmtId="0" fontId="1" fillId="2" borderId="13" xfId="0" applyFont="1" applyFill="1" applyBorder="1" applyAlignment="1">
      <alignment horizontal="left" vertical="center" readingOrder="1"/>
    </xf>
    <xf numFmtId="0" fontId="1" fillId="12" borderId="13" xfId="0" applyFont="1" applyFill="1" applyBorder="1" applyAlignment="1">
      <alignment horizontal="left" vertical="center" wrapText="1" readingOrder="1"/>
    </xf>
    <xf numFmtId="0" fontId="2" fillId="10" borderId="12" xfId="0" applyFont="1" applyFill="1" applyBorder="1" applyAlignment="1">
      <alignment horizontal="left" vertical="center" wrapText="1" readingOrder="1"/>
    </xf>
    <xf numFmtId="16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left" vertical="center" readingOrder="1"/>
    </xf>
    <xf numFmtId="168" fontId="1" fillId="14" borderId="16" xfId="0" applyNumberFormat="1" applyFont="1" applyFill="1" applyBorder="1" applyAlignment="1">
      <alignment horizontal="center" vertical="center" wrapText="1"/>
    </xf>
    <xf numFmtId="168" fontId="1" fillId="14" borderId="15" xfId="0" applyNumberFormat="1" applyFont="1" applyFill="1" applyBorder="1" applyAlignment="1">
      <alignment horizontal="center" vertical="center" wrapText="1"/>
    </xf>
    <xf numFmtId="172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68" fontId="3" fillId="0" borderId="5" xfId="0" applyNumberFormat="1" applyFont="1" applyFill="1" applyBorder="1" applyAlignment="1">
      <alignment horizontal="right" vertical="center"/>
    </xf>
    <xf numFmtId="0" fontId="2" fillId="12" borderId="14" xfId="0" applyFont="1" applyFill="1" applyBorder="1" applyAlignment="1">
      <alignment horizontal="left" vertical="center" wrapText="1" readingOrder="1"/>
    </xf>
    <xf numFmtId="172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2" fontId="3" fillId="0" borderId="1" xfId="0" applyNumberFormat="1" applyFont="1" applyFill="1" applyBorder="1" applyAlignment="1">
      <alignment horizontal="right" vertical="center"/>
    </xf>
    <xf numFmtId="168" fontId="3" fillId="0" borderId="1" xfId="0" applyNumberFormat="1" applyFont="1" applyFill="1" applyBorder="1" applyAlignment="1">
      <alignment horizontal="right" vertical="center"/>
    </xf>
    <xf numFmtId="172" fontId="2" fillId="0" borderId="1" xfId="0" applyNumberFormat="1" applyFont="1" applyFill="1" applyBorder="1" applyAlignment="1">
      <alignment horizontal="right" vertical="center"/>
    </xf>
    <xf numFmtId="0" fontId="1" fillId="12" borderId="12" xfId="0" applyFont="1" applyFill="1" applyBorder="1" applyAlignment="1">
      <alignment horizontal="left" vertical="center" readingOrder="1"/>
    </xf>
    <xf numFmtId="0" fontId="1" fillId="2" borderId="12" xfId="0" applyFont="1" applyFill="1" applyBorder="1" applyAlignment="1">
      <alignment horizontal="left" vertical="center" readingOrder="1"/>
    </xf>
    <xf numFmtId="172" fontId="1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68" fontId="1" fillId="13" borderId="4" xfId="0" applyNumberFormat="1" applyFont="1" applyFill="1" applyBorder="1" applyAlignment="1">
      <alignment horizontal="center" vertical="center" wrapText="1"/>
    </xf>
    <xf numFmtId="168" fontId="1" fillId="13" borderId="5" xfId="0" applyNumberFormat="1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wrapText="1" readingOrder="1"/>
    </xf>
    <xf numFmtId="168" fontId="0" fillId="0" borderId="3" xfId="0" applyNumberForma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68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168" fontId="1" fillId="0" borderId="5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168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NumberFormat="1" applyFont="1" applyAlignment="1"/>
    <xf numFmtId="0" fontId="6" fillId="3" borderId="17" xfId="0" applyFont="1" applyFill="1" applyBorder="1" applyAlignment="1"/>
    <xf numFmtId="0" fontId="6" fillId="0" borderId="17" xfId="0" applyFont="1" applyBorder="1" applyAlignment="1"/>
    <xf numFmtId="0" fontId="6" fillId="3" borderId="18" xfId="0" applyFont="1" applyFill="1" applyBorder="1" applyAlignment="1"/>
    <xf numFmtId="0" fontId="4" fillId="3" borderId="19" xfId="0" applyNumberFormat="1" applyFont="1" applyFill="1" applyBorder="1" applyAlignment="1">
      <alignment horizontal="center" vertical="center"/>
    </xf>
    <xf numFmtId="49" fontId="4" fillId="15" borderId="20" xfId="0" applyNumberFormat="1" applyFont="1" applyFill="1" applyBorder="1" applyAlignment="1">
      <alignment horizontal="left" vertical="center" wrapText="1"/>
    </xf>
    <xf numFmtId="0" fontId="6" fillId="3" borderId="21" xfId="0" applyFont="1" applyFill="1" applyBorder="1" applyAlignment="1"/>
    <xf numFmtId="0" fontId="4" fillId="3" borderId="22" xfId="0" applyNumberFormat="1" applyFont="1" applyFill="1" applyBorder="1" applyAlignment="1">
      <alignment horizontal="left" vertical="center"/>
    </xf>
    <xf numFmtId="49" fontId="4" fillId="15" borderId="23" xfId="0" applyNumberFormat="1" applyFont="1" applyFill="1" applyBorder="1" applyAlignment="1">
      <alignment horizontal="left" vertical="center"/>
    </xf>
    <xf numFmtId="49" fontId="4" fillId="15" borderId="23" xfId="0" applyNumberFormat="1" applyFont="1" applyFill="1" applyBorder="1" applyAlignment="1">
      <alignment horizontal="left" vertical="center" wrapText="1"/>
    </xf>
    <xf numFmtId="49" fontId="4" fillId="3" borderId="22" xfId="0" applyNumberFormat="1" applyFont="1" applyFill="1" applyBorder="1" applyAlignment="1">
      <alignment horizontal="left" vertical="center"/>
    </xf>
    <xf numFmtId="0" fontId="4" fillId="3" borderId="22" xfId="0" applyNumberFormat="1" applyFont="1" applyFill="1" applyBorder="1" applyAlignment="1">
      <alignment horizontal="center" vertical="center"/>
    </xf>
    <xf numFmtId="49" fontId="4" fillId="16" borderId="23" xfId="0" applyNumberFormat="1" applyFont="1" applyFill="1" applyBorder="1" applyAlignment="1">
      <alignment horizontal="left" vertical="center" wrapText="1"/>
    </xf>
    <xf numFmtId="49" fontId="4" fillId="16" borderId="23" xfId="0" applyNumberFormat="1" applyFont="1" applyFill="1" applyBorder="1" applyAlignment="1">
      <alignment horizontal="left" vertical="center"/>
    </xf>
    <xf numFmtId="0" fontId="4" fillId="3" borderId="24" xfId="0" applyNumberFormat="1" applyFont="1" applyFill="1" applyBorder="1" applyAlignment="1">
      <alignment horizontal="left" vertical="center"/>
    </xf>
    <xf numFmtId="49" fontId="4" fillId="16" borderId="25" xfId="0" applyNumberFormat="1" applyFont="1" applyFill="1" applyBorder="1" applyAlignment="1">
      <alignment horizontal="left" vertical="center"/>
    </xf>
    <xf numFmtId="0" fontId="6" fillId="3" borderId="26" xfId="0" applyFont="1" applyFill="1" applyBorder="1" applyAlignment="1"/>
    <xf numFmtId="0" fontId="6" fillId="3" borderId="27" xfId="0" applyFont="1" applyFill="1" applyBorder="1" applyAlignment="1"/>
    <xf numFmtId="0" fontId="6" fillId="0" borderId="27" xfId="0" applyFont="1" applyBorder="1" applyAlignment="1"/>
    <xf numFmtId="0" fontId="6" fillId="0" borderId="28" xfId="0" applyFont="1" applyBorder="1" applyAlignment="1"/>
    <xf numFmtId="0" fontId="6" fillId="3" borderId="28" xfId="0" applyFont="1" applyFill="1" applyBorder="1" applyAlignment="1"/>
    <xf numFmtId="0" fontId="6" fillId="0" borderId="26" xfId="0" applyFont="1" applyBorder="1" applyAlignment="1"/>
    <xf numFmtId="168" fontId="3" fillId="0" borderId="5" xfId="0" applyNumberFormat="1" applyFont="1" applyFill="1" applyBorder="1" applyAlignment="1">
      <alignment vertical="center" wrapText="1"/>
    </xf>
    <xf numFmtId="168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6" fontId="1" fillId="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horizontal="right" vertical="center"/>
    </xf>
    <xf numFmtId="6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44" fontId="2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68" fontId="1" fillId="0" borderId="4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vertical="center"/>
    </xf>
    <xf numFmtId="44" fontId="1" fillId="0" borderId="3" xfId="0" applyNumberFormat="1" applyFont="1" applyFill="1" applyBorder="1" applyAlignment="1">
      <alignment horizontal="right" vertical="center"/>
    </xf>
    <xf numFmtId="44" fontId="1" fillId="0" borderId="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4" fontId="1" fillId="0" borderId="2" xfId="0" applyNumberFormat="1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NumberFormat="1" applyFont="1" applyAlignment="1"/>
    <xf numFmtId="0" fontId="8" fillId="3" borderId="17" xfId="0" applyNumberFormat="1" applyFont="1" applyFill="1" applyBorder="1" applyAlignment="1"/>
    <xf numFmtId="0" fontId="8" fillId="0" borderId="17" xfId="0" applyFont="1" applyBorder="1" applyAlignment="1"/>
    <xf numFmtId="49" fontId="8" fillId="3" borderId="17" xfId="0" applyNumberFormat="1" applyFont="1" applyFill="1" applyBorder="1" applyAlignment="1"/>
    <xf numFmtId="0" fontId="8" fillId="3" borderId="31" xfId="0" applyNumberFormat="1" applyFont="1" applyFill="1" applyBorder="1" applyAlignment="1"/>
    <xf numFmtId="0" fontId="8" fillId="3" borderId="18" xfId="0" applyNumberFormat="1" applyFont="1" applyFill="1" applyBorder="1" applyAlignment="1"/>
    <xf numFmtId="49" fontId="9" fillId="3" borderId="19" xfId="0" applyNumberFormat="1" applyFont="1" applyFill="1" applyBorder="1" applyAlignment="1">
      <alignment horizontal="left" vertical="center"/>
    </xf>
    <xf numFmtId="49" fontId="10" fillId="18" borderId="20" xfId="0" applyNumberFormat="1" applyFont="1" applyFill="1" applyBorder="1" applyAlignment="1">
      <alignment horizontal="left" vertical="center" wrapText="1"/>
    </xf>
    <xf numFmtId="0" fontId="8" fillId="3" borderId="21" xfId="0" applyNumberFormat="1" applyFont="1" applyFill="1" applyBorder="1" applyAlignment="1"/>
    <xf numFmtId="49" fontId="9" fillId="3" borderId="22" xfId="0" applyNumberFormat="1" applyFont="1" applyFill="1" applyBorder="1" applyAlignment="1">
      <alignment horizontal="left" vertical="center"/>
    </xf>
    <xf numFmtId="49" fontId="10" fillId="18" borderId="23" xfId="0" applyNumberFormat="1" applyFont="1" applyFill="1" applyBorder="1" applyAlignment="1">
      <alignment horizontal="left" vertical="center"/>
    </xf>
    <xf numFmtId="0" fontId="9" fillId="3" borderId="22" xfId="0" applyNumberFormat="1" applyFont="1" applyFill="1" applyBorder="1" applyAlignment="1">
      <alignment horizontal="left" vertical="center"/>
    </xf>
    <xf numFmtId="49" fontId="10" fillId="18" borderId="23" xfId="0" applyNumberFormat="1" applyFont="1" applyFill="1" applyBorder="1" applyAlignment="1">
      <alignment horizontal="left" vertical="center" wrapText="1"/>
    </xf>
    <xf numFmtId="49" fontId="10" fillId="16" borderId="23" xfId="0" applyNumberFormat="1" applyFont="1" applyFill="1" applyBorder="1" applyAlignment="1">
      <alignment horizontal="left" vertical="center" wrapText="1"/>
    </xf>
    <xf numFmtId="49" fontId="10" fillId="16" borderId="23" xfId="0" applyNumberFormat="1" applyFont="1" applyFill="1" applyBorder="1" applyAlignment="1">
      <alignment horizontal="left" vertical="center"/>
    </xf>
    <xf numFmtId="0" fontId="11" fillId="0" borderId="22" xfId="0" applyNumberFormat="1" applyFont="1" applyBorder="1" applyAlignment="1">
      <alignment horizontal="left"/>
    </xf>
    <xf numFmtId="0" fontId="9" fillId="3" borderId="24" xfId="0" applyNumberFormat="1" applyFont="1" applyFill="1" applyBorder="1" applyAlignment="1">
      <alignment horizontal="left" vertical="center"/>
    </xf>
    <xf numFmtId="0" fontId="8" fillId="0" borderId="32" xfId="0" applyFont="1" applyBorder="1" applyAlignment="1"/>
    <xf numFmtId="0" fontId="8" fillId="0" borderId="33" xfId="0" applyFont="1" applyBorder="1" applyAlignment="1"/>
    <xf numFmtId="0" fontId="12" fillId="3" borderId="34" xfId="0" applyFont="1" applyFill="1" applyBorder="1" applyAlignment="1">
      <alignment horizontal="left"/>
    </xf>
    <xf numFmtId="49" fontId="10" fillId="17" borderId="36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left"/>
    </xf>
    <xf numFmtId="0" fontId="8" fillId="3" borderId="26" xfId="0" applyNumberFormat="1" applyFont="1" applyFill="1" applyBorder="1" applyAlignment="1"/>
    <xf numFmtId="0" fontId="8" fillId="0" borderId="31" xfId="0" applyFont="1" applyBorder="1" applyAlignment="1"/>
    <xf numFmtId="0" fontId="12" fillId="3" borderId="17" xfId="0" applyFont="1" applyFill="1" applyBorder="1" applyAlignment="1">
      <alignment horizontal="left"/>
    </xf>
    <xf numFmtId="0" fontId="8" fillId="0" borderId="26" xfId="0" applyFont="1" applyBorder="1" applyAlignment="1"/>
    <xf numFmtId="0" fontId="1" fillId="0" borderId="19" xfId="0" applyFont="1" applyFill="1" applyBorder="1" applyAlignment="1">
      <alignment horizontal="center" vertical="center"/>
    </xf>
    <xf numFmtId="0" fontId="1" fillId="19" borderId="20" xfId="0" applyFont="1" applyFill="1" applyBorder="1" applyAlignment="1">
      <alignment horizontal="left" vertical="center" wrapText="1" readingOrder="1"/>
    </xf>
    <xf numFmtId="0" fontId="1" fillId="0" borderId="22" xfId="0" applyFont="1" applyFill="1" applyBorder="1" applyAlignment="1">
      <alignment horizontal="left" vertical="center"/>
    </xf>
    <xf numFmtId="0" fontId="1" fillId="19" borderId="43" xfId="0" applyFont="1" applyFill="1" applyBorder="1" applyAlignment="1">
      <alignment horizontal="left" vertical="center" readingOrder="1"/>
    </xf>
    <xf numFmtId="0" fontId="1" fillId="19" borderId="43" xfId="0" applyFont="1" applyFill="1" applyBorder="1" applyAlignment="1">
      <alignment horizontal="left" vertical="center" wrapText="1" readingOrder="1"/>
    </xf>
    <xf numFmtId="0" fontId="1" fillId="20" borderId="20" xfId="0" applyFont="1" applyFill="1" applyBorder="1" applyAlignment="1">
      <alignment horizontal="left" vertical="center" wrapText="1" readingOrder="1"/>
    </xf>
    <xf numFmtId="0" fontId="1" fillId="20" borderId="43" xfId="0" applyFont="1" applyFill="1" applyBorder="1" applyAlignment="1">
      <alignment horizontal="left" vertical="center" readingOrder="1"/>
    </xf>
    <xf numFmtId="0" fontId="1" fillId="20" borderId="43" xfId="0" applyFont="1" applyFill="1" applyBorder="1" applyAlignment="1">
      <alignment horizontal="left" vertical="center" wrapText="1" readingOrder="1"/>
    </xf>
    <xf numFmtId="0" fontId="1" fillId="21" borderId="20" xfId="0" applyFont="1" applyFill="1" applyBorder="1" applyAlignment="1">
      <alignment horizontal="left" vertical="center" wrapText="1" readingOrder="1"/>
    </xf>
    <xf numFmtId="0" fontId="1" fillId="21" borderId="43" xfId="0" applyFont="1" applyFill="1" applyBorder="1" applyAlignment="1">
      <alignment horizontal="left" vertical="center" readingOrder="1"/>
    </xf>
    <xf numFmtId="0" fontId="1" fillId="21" borderId="43" xfId="0" applyFont="1" applyFill="1" applyBorder="1" applyAlignment="1">
      <alignment horizontal="left" vertical="center" wrapText="1" readingOrder="1"/>
    </xf>
    <xf numFmtId="0" fontId="1" fillId="22" borderId="20" xfId="0" applyFont="1" applyFill="1" applyBorder="1" applyAlignment="1">
      <alignment horizontal="left" vertical="center" wrapText="1" readingOrder="1"/>
    </xf>
    <xf numFmtId="0" fontId="1" fillId="22" borderId="43" xfId="0" applyFont="1" applyFill="1" applyBorder="1" applyAlignment="1">
      <alignment horizontal="left" vertical="center" readingOrder="1"/>
    </xf>
    <xf numFmtId="0" fontId="1" fillId="22" borderId="43" xfId="0" applyFont="1" applyFill="1" applyBorder="1" applyAlignment="1">
      <alignment horizontal="left" vertical="center" wrapText="1" readingOrder="1"/>
    </xf>
    <xf numFmtId="0" fontId="1" fillId="23" borderId="20" xfId="0" applyFont="1" applyFill="1" applyBorder="1" applyAlignment="1">
      <alignment horizontal="left" vertical="center" wrapText="1" readingOrder="1"/>
    </xf>
    <xf numFmtId="0" fontId="1" fillId="23" borderId="43" xfId="0" applyFont="1" applyFill="1" applyBorder="1" applyAlignment="1">
      <alignment horizontal="left" vertical="center" readingOrder="1"/>
    </xf>
    <xf numFmtId="0" fontId="1" fillId="23" borderId="43" xfId="0" applyFont="1" applyFill="1" applyBorder="1" applyAlignment="1">
      <alignment horizontal="left" vertical="center" wrapText="1" readingOrder="1"/>
    </xf>
    <xf numFmtId="0" fontId="1" fillId="0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 wrapText="1" readingOrder="1"/>
    </xf>
    <xf numFmtId="0" fontId="1" fillId="2" borderId="43" xfId="0" applyFont="1" applyFill="1" applyBorder="1" applyAlignment="1">
      <alignment horizontal="left" vertical="center" readingOrder="1"/>
    </xf>
    <xf numFmtId="0" fontId="1" fillId="2" borderId="43" xfId="0" applyFont="1" applyFill="1" applyBorder="1" applyAlignment="1">
      <alignment horizontal="left" vertical="center" wrapText="1" readingOrder="1"/>
    </xf>
    <xf numFmtId="0" fontId="1" fillId="0" borderId="24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 readingOrder="1"/>
    </xf>
    <xf numFmtId="168" fontId="1" fillId="2" borderId="34" xfId="0" applyNumberFormat="1" applyFont="1" applyFill="1" applyBorder="1" applyAlignment="1">
      <alignment horizontal="center" vertical="center" wrapText="1"/>
    </xf>
    <xf numFmtId="168" fontId="1" fillId="2" borderId="42" xfId="0" applyNumberFormat="1" applyFont="1" applyFill="1" applyBorder="1" applyAlignment="1">
      <alignment horizontal="center" vertical="center" wrapText="1"/>
    </xf>
    <xf numFmtId="168" fontId="1" fillId="0" borderId="19" xfId="0" applyNumberFormat="1" applyFont="1" applyFill="1" applyBorder="1" applyAlignment="1">
      <alignment vertical="center"/>
    </xf>
    <xf numFmtId="168" fontId="3" fillId="0" borderId="40" xfId="0" applyNumberFormat="1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 readingOrder="1"/>
    </xf>
    <xf numFmtId="168" fontId="1" fillId="0" borderId="22" xfId="0" applyNumberFormat="1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left" vertical="center"/>
    </xf>
    <xf numFmtId="168" fontId="3" fillId="0" borderId="22" xfId="0" applyNumberFormat="1" applyFont="1" applyFill="1" applyBorder="1" applyAlignment="1">
      <alignment vertical="center"/>
    </xf>
    <xf numFmtId="168" fontId="3" fillId="0" borderId="29" xfId="0" applyNumberFormat="1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168" fontId="1" fillId="0" borderId="29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 readingOrder="1"/>
    </xf>
    <xf numFmtId="168" fontId="1" fillId="0" borderId="24" xfId="0" applyNumberFormat="1" applyFont="1" applyFill="1" applyBorder="1" applyAlignment="1">
      <alignment horizontal="right" vertical="center"/>
    </xf>
    <xf numFmtId="168" fontId="1" fillId="24" borderId="19" xfId="0" applyNumberFormat="1" applyFont="1" applyFill="1" applyBorder="1" applyAlignment="1">
      <alignment horizontal="center" vertical="center" wrapText="1"/>
    </xf>
    <xf numFmtId="168" fontId="1" fillId="24" borderId="40" xfId="0" applyNumberFormat="1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26" borderId="0" xfId="0" applyFont="1" applyFill="1" applyBorder="1" applyAlignment="1">
      <alignment horizontal="left" vertical="center" wrapText="1" readingOrder="1"/>
    </xf>
    <xf numFmtId="168" fontId="13" fillId="0" borderId="29" xfId="0" applyNumberFormat="1" applyFont="1" applyFill="1" applyBorder="1" applyAlignment="1">
      <alignment vertical="center"/>
    </xf>
    <xf numFmtId="173" fontId="13" fillId="0" borderId="40" xfId="0" applyNumberFormat="1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173" fontId="13" fillId="0" borderId="29" xfId="0" applyNumberFormat="1" applyFont="1" applyFill="1" applyBorder="1" applyAlignment="1">
      <alignment horizontal="right" vertical="center"/>
    </xf>
    <xf numFmtId="0" fontId="13" fillId="0" borderId="0" xfId="0" applyFont="1"/>
    <xf numFmtId="168" fontId="13" fillId="0" borderId="22" xfId="0" applyNumberFormat="1" applyFont="1" applyFill="1" applyBorder="1" applyAlignment="1">
      <alignment vertical="center"/>
    </xf>
    <xf numFmtId="173" fontId="13" fillId="0" borderId="22" xfId="0" applyNumberFormat="1" applyFont="1" applyFill="1" applyBorder="1" applyAlignment="1">
      <alignment horizontal="right" vertical="center"/>
    </xf>
    <xf numFmtId="173" fontId="13" fillId="24" borderId="29" xfId="0" applyNumberFormat="1" applyFont="1" applyFill="1" applyBorder="1" applyAlignment="1">
      <alignment horizontal="right" vertical="center"/>
    </xf>
    <xf numFmtId="168" fontId="13" fillId="0" borderId="22" xfId="0" applyNumberFormat="1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right" vertical="center"/>
    </xf>
    <xf numFmtId="173" fontId="13" fillId="0" borderId="30" xfId="0" applyNumberFormat="1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vertical="center"/>
    </xf>
    <xf numFmtId="168" fontId="1" fillId="25" borderId="19" xfId="0" applyNumberFormat="1" applyFont="1" applyFill="1" applyBorder="1" applyAlignment="1">
      <alignment horizontal="center" vertical="center" wrapText="1"/>
    </xf>
    <xf numFmtId="168" fontId="1" fillId="25" borderId="40" xfId="0" applyNumberFormat="1" applyFont="1" applyFill="1" applyBorder="1" applyAlignment="1">
      <alignment horizontal="center" vertical="center" wrapText="1"/>
    </xf>
    <xf numFmtId="0" fontId="1" fillId="25" borderId="40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left" vertical="center"/>
    </xf>
    <xf numFmtId="6" fontId="2" fillId="0" borderId="4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left" vertical="center" wrapText="1" readingOrder="1"/>
    </xf>
    <xf numFmtId="4" fontId="0" fillId="0" borderId="0" xfId="0" applyNumberFormat="1"/>
    <xf numFmtId="168" fontId="1" fillId="7" borderId="15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0" fontId="2" fillId="27" borderId="14" xfId="0" applyFont="1" applyFill="1" applyBorder="1" applyAlignment="1">
      <alignment horizontal="left" vertical="center" wrapText="1" readingOrder="1"/>
    </xf>
    <xf numFmtId="0" fontId="1" fillId="27" borderId="13" xfId="0" applyFont="1" applyFill="1" applyBorder="1" applyAlignment="1">
      <alignment horizontal="left" vertical="center" readingOrder="1"/>
    </xf>
    <xf numFmtId="0" fontId="1" fillId="28" borderId="13" xfId="0" applyFont="1" applyFill="1" applyBorder="1" applyAlignment="1">
      <alignment horizontal="left" vertical="center" readingOrder="1"/>
    </xf>
    <xf numFmtId="0" fontId="1" fillId="27" borderId="13" xfId="0" applyFont="1" applyFill="1" applyBorder="1" applyAlignment="1">
      <alignment horizontal="left" vertical="center" wrapText="1" readingOrder="1"/>
    </xf>
    <xf numFmtId="0" fontId="3" fillId="29" borderId="5" xfId="0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left" vertical="center"/>
    </xf>
    <xf numFmtId="0" fontId="3" fillId="29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14" fillId="29" borderId="8" xfId="0" applyFont="1" applyFill="1" applyBorder="1" applyAlignment="1">
      <alignment horizontal="left" vertical="center"/>
    </xf>
    <xf numFmtId="0" fontId="1" fillId="0" borderId="1" xfId="0" applyFont="1" applyBorder="1"/>
    <xf numFmtId="0" fontId="0" fillId="0" borderId="0" xfId="0" applyBorder="1"/>
    <xf numFmtId="0" fontId="3" fillId="0" borderId="0" xfId="0" applyFont="1" applyBorder="1"/>
    <xf numFmtId="9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165" fontId="2" fillId="0" borderId="3" xfId="0" applyNumberFormat="1" applyFont="1" applyFill="1" applyBorder="1" applyAlignment="1">
      <alignment horizontal="center" vertical="center"/>
    </xf>
    <xf numFmtId="168" fontId="1" fillId="7" borderId="45" xfId="0" applyNumberFormat="1" applyFont="1" applyFill="1" applyBorder="1" applyAlignment="1">
      <alignment horizontal="center" vertical="center" wrapText="1"/>
    </xf>
    <xf numFmtId="168" fontId="1" fillId="7" borderId="46" xfId="0" applyNumberFormat="1" applyFont="1" applyFill="1" applyBorder="1" applyAlignment="1">
      <alignment horizontal="center" vertical="center" wrapText="1"/>
    </xf>
    <xf numFmtId="174" fontId="1" fillId="0" borderId="10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174" fontId="1" fillId="0" borderId="5" xfId="0" applyNumberFormat="1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right" vertical="center"/>
    </xf>
    <xf numFmtId="174" fontId="1" fillId="0" borderId="1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 readingOrder="1"/>
    </xf>
    <xf numFmtId="174" fontId="1" fillId="0" borderId="47" xfId="0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left" vertical="center"/>
    </xf>
    <xf numFmtId="174" fontId="1" fillId="0" borderId="2" xfId="0" applyNumberFormat="1" applyFont="1" applyFill="1" applyBorder="1" applyAlignment="1">
      <alignment horizontal="right" vertical="center"/>
    </xf>
    <xf numFmtId="164" fontId="1" fillId="0" borderId="22" xfId="0" applyNumberFormat="1" applyFont="1" applyFill="1" applyBorder="1" applyAlignment="1">
      <alignment horizontal="right" vertical="center"/>
    </xf>
    <xf numFmtId="10" fontId="1" fillId="0" borderId="22" xfId="0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right" vertical="center"/>
    </xf>
    <xf numFmtId="168" fontId="1" fillId="2" borderId="42" xfId="0" applyNumberFormat="1" applyFont="1" applyFill="1" applyBorder="1" applyAlignment="1">
      <alignment horizontal="right" vertical="center" wrapText="1"/>
    </xf>
    <xf numFmtId="168" fontId="1" fillId="0" borderId="40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right" vertical="center"/>
    </xf>
    <xf numFmtId="0" fontId="1" fillId="0" borderId="29" xfId="0" applyFont="1" applyFill="1" applyBorder="1" applyAlignment="1">
      <alignment horizontal="center" vertical="center"/>
    </xf>
    <xf numFmtId="168" fontId="1" fillId="0" borderId="29" xfId="0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168" fontId="1" fillId="0" borderId="22" xfId="0" applyNumberFormat="1" applyFont="1" applyFill="1" applyBorder="1" applyAlignment="1">
      <alignment vertical="center"/>
    </xf>
    <xf numFmtId="0" fontId="1" fillId="0" borderId="30" xfId="0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center" vertical="center"/>
    </xf>
    <xf numFmtId="170" fontId="1" fillId="14" borderId="16" xfId="0" applyNumberFormat="1" applyFont="1" applyFill="1" applyBorder="1" applyAlignment="1">
      <alignment horizontal="center" vertical="center" wrapText="1"/>
    </xf>
    <xf numFmtId="175" fontId="2" fillId="0" borderId="4" xfId="0" applyNumberFormat="1" applyFont="1" applyFill="1" applyBorder="1" applyAlignment="1">
      <alignment vertical="center"/>
    </xf>
    <xf numFmtId="170" fontId="1" fillId="0" borderId="2" xfId="0" applyNumberFormat="1" applyFont="1" applyFill="1" applyBorder="1" applyAlignment="1">
      <alignment horizontal="right" vertical="center"/>
    </xf>
    <xf numFmtId="170" fontId="1" fillId="0" borderId="3" xfId="0" applyNumberFormat="1" applyFont="1" applyFill="1" applyBorder="1" applyAlignment="1">
      <alignment horizontal="right" vertical="center"/>
    </xf>
    <xf numFmtId="170" fontId="2" fillId="0" borderId="3" xfId="0" applyNumberFormat="1" applyFont="1" applyFill="1" applyBorder="1" applyAlignment="1">
      <alignment horizontal="right" vertical="center"/>
    </xf>
    <xf numFmtId="170" fontId="3" fillId="0" borderId="3" xfId="0" applyNumberFormat="1" applyFont="1" applyFill="1" applyBorder="1" applyAlignment="1">
      <alignment vertical="center"/>
    </xf>
    <xf numFmtId="170" fontId="2" fillId="0" borderId="4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175" fontId="1" fillId="0" borderId="2" xfId="0" applyNumberFormat="1" applyFont="1" applyFill="1" applyBorder="1" applyAlignment="1">
      <alignment horizontal="center" vertical="center"/>
    </xf>
    <xf numFmtId="175" fontId="1" fillId="0" borderId="3" xfId="0" applyNumberFormat="1" applyFont="1" applyFill="1" applyBorder="1" applyAlignment="1">
      <alignment horizontal="center" vertical="center"/>
    </xf>
    <xf numFmtId="0" fontId="17" fillId="0" borderId="0" xfId="1"/>
    <xf numFmtId="0" fontId="2" fillId="0" borderId="3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left" vertical="center" wrapText="1" readingOrder="1"/>
    </xf>
    <xf numFmtId="0" fontId="1" fillId="0" borderId="3" xfId="1" applyFont="1" applyFill="1" applyBorder="1" applyAlignment="1">
      <alignment horizontal="left" vertical="center"/>
    </xf>
    <xf numFmtId="0" fontId="1" fillId="5" borderId="13" xfId="1" applyFont="1" applyFill="1" applyBorder="1" applyAlignment="1">
      <alignment horizontal="left" vertical="center" readingOrder="1"/>
    </xf>
    <xf numFmtId="0" fontId="1" fillId="6" borderId="13" xfId="1" applyFont="1" applyFill="1" applyBorder="1" applyAlignment="1">
      <alignment horizontal="left" vertical="center" readingOrder="1"/>
    </xf>
    <xf numFmtId="0" fontId="1" fillId="5" borderId="13" xfId="1" applyFont="1" applyFill="1" applyBorder="1" applyAlignment="1">
      <alignment horizontal="left" vertical="center" wrapText="1" readingOrder="1"/>
    </xf>
    <xf numFmtId="0" fontId="2" fillId="0" borderId="4" xfId="1" applyFont="1" applyFill="1" applyBorder="1" applyAlignment="1">
      <alignment horizontal="center" vertical="center"/>
    </xf>
    <xf numFmtId="0" fontId="2" fillId="8" borderId="14" xfId="1" applyFont="1" applyFill="1" applyBorder="1" applyAlignment="1">
      <alignment horizontal="left" vertical="center" wrapText="1" readingOrder="1"/>
    </xf>
    <xf numFmtId="0" fontId="1" fillId="8" borderId="13" xfId="1" applyFont="1" applyFill="1" applyBorder="1" applyAlignment="1">
      <alignment horizontal="left" vertical="center" readingOrder="1"/>
    </xf>
    <xf numFmtId="0" fontId="1" fillId="9" borderId="13" xfId="1" applyFont="1" applyFill="1" applyBorder="1" applyAlignment="1">
      <alignment horizontal="left" vertical="center" readingOrder="1"/>
    </xf>
    <xf numFmtId="0" fontId="1" fillId="8" borderId="13" xfId="1" applyFont="1" applyFill="1" applyBorder="1" applyAlignment="1">
      <alignment horizontal="left" vertical="center" wrapText="1" readingOrder="1"/>
    </xf>
    <xf numFmtId="0" fontId="1" fillId="0" borderId="2" xfId="1" applyFont="1" applyFill="1" applyBorder="1" applyAlignment="1">
      <alignment horizontal="left" vertical="center"/>
    </xf>
    <xf numFmtId="0" fontId="1" fillId="5" borderId="11" xfId="1" applyFont="1" applyFill="1" applyBorder="1" applyAlignment="1">
      <alignment horizontal="left" vertical="center" readingOrder="1"/>
    </xf>
    <xf numFmtId="168" fontId="1" fillId="7" borderId="16" xfId="1" applyNumberFormat="1" applyFont="1" applyFill="1" applyBorder="1" applyAlignment="1">
      <alignment horizontal="center" vertical="center" wrapText="1"/>
    </xf>
    <xf numFmtId="168" fontId="1" fillId="7" borderId="15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170" fontId="3" fillId="0" borderId="4" xfId="1" applyNumberFormat="1" applyFont="1" applyFill="1" applyBorder="1" applyAlignment="1">
      <alignment horizontal="right" vertical="center"/>
    </xf>
    <xf numFmtId="170" fontId="3" fillId="0" borderId="5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vertical="center"/>
    </xf>
    <xf numFmtId="168" fontId="3" fillId="0" borderId="5" xfId="1" applyNumberFormat="1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left" vertical="center" wrapText="1" readingOrder="1"/>
    </xf>
    <xf numFmtId="170" fontId="3" fillId="0" borderId="3" xfId="1" applyNumberFormat="1" applyFont="1" applyFill="1" applyBorder="1" applyAlignment="1">
      <alignment horizontal="right" vertical="center"/>
    </xf>
    <xf numFmtId="170" fontId="3" fillId="0" borderId="1" xfId="1" applyNumberFormat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168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168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1" fillId="5" borderId="12" xfId="1" applyFont="1" applyFill="1" applyBorder="1" applyAlignment="1">
      <alignment horizontal="left" vertical="center" readingOrder="1"/>
    </xf>
    <xf numFmtId="0" fontId="1" fillId="6" borderId="12" xfId="1" applyFont="1" applyFill="1" applyBorder="1" applyAlignment="1">
      <alignment horizontal="left" vertical="center" readingOrder="1"/>
    </xf>
    <xf numFmtId="0" fontId="3" fillId="0" borderId="1" xfId="1" applyFont="1" applyFill="1" applyBorder="1" applyAlignment="1">
      <alignment horizontal="left" vertical="center"/>
    </xf>
    <xf numFmtId="170" fontId="3" fillId="0" borderId="2" xfId="1" applyNumberFormat="1" applyFont="1" applyFill="1" applyBorder="1" applyAlignment="1">
      <alignment horizontal="right" vertical="center"/>
    </xf>
    <xf numFmtId="170" fontId="3" fillId="0" borderId="8" xfId="1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left" vertical="center"/>
    </xf>
    <xf numFmtId="168" fontId="1" fillId="4" borderId="4" xfId="1" applyNumberFormat="1" applyFont="1" applyFill="1" applyBorder="1" applyAlignment="1">
      <alignment horizontal="center" vertical="center" wrapText="1"/>
    </xf>
    <xf numFmtId="168" fontId="1" fillId="4" borderId="5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16" fillId="30" borderId="14" xfId="0" applyFont="1" applyFill="1" applyBorder="1" applyAlignment="1">
      <alignment horizontal="center" vertical="center" wrapText="1"/>
    </xf>
    <xf numFmtId="170" fontId="15" fillId="0" borderId="5" xfId="0" applyNumberFormat="1" applyFont="1" applyFill="1" applyBorder="1" applyAlignment="1">
      <alignment horizontal="center" vertical="center" wrapText="1"/>
    </xf>
    <xf numFmtId="170" fontId="15" fillId="0" borderId="1" xfId="0" applyNumberFormat="1" applyFont="1" applyFill="1" applyBorder="1" applyAlignment="1">
      <alignment horizontal="center" vertical="center" wrapText="1"/>
    </xf>
    <xf numFmtId="0" fontId="16" fillId="30" borderId="12" xfId="0" applyFont="1" applyFill="1" applyBorder="1" applyAlignment="1">
      <alignment horizontal="center" vertical="center" wrapText="1"/>
    </xf>
    <xf numFmtId="170" fontId="15" fillId="0" borderId="3" xfId="0" applyNumberFormat="1" applyFont="1" applyFill="1" applyBorder="1" applyAlignment="1">
      <alignment horizontal="center" vertical="center" wrapText="1"/>
    </xf>
    <xf numFmtId="170" fontId="15" fillId="0" borderId="4" xfId="0" applyNumberFormat="1" applyFont="1" applyFill="1" applyBorder="1" applyAlignment="1">
      <alignment horizontal="center" vertical="center" wrapText="1"/>
    </xf>
    <xf numFmtId="0" fontId="16" fillId="31" borderId="7" xfId="0" applyFont="1" applyFill="1" applyBorder="1" applyAlignment="1">
      <alignment horizontal="center" vertical="center"/>
    </xf>
    <xf numFmtId="0" fontId="16" fillId="31" borderId="58" xfId="0" applyFont="1" applyFill="1" applyBorder="1" applyAlignment="1">
      <alignment horizontal="center" vertical="center" wrapText="1"/>
    </xf>
    <xf numFmtId="0" fontId="16" fillId="31" borderId="59" xfId="0" applyFont="1" applyFill="1" applyBorder="1" applyAlignment="1">
      <alignment horizontal="center" vertical="center" wrapText="1"/>
    </xf>
    <xf numFmtId="170" fontId="0" fillId="0" borderId="1" xfId="0" applyNumberFormat="1" applyFont="1" applyBorder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 vertical="center" wrapText="1"/>
    </xf>
    <xf numFmtId="170" fontId="0" fillId="31" borderId="3" xfId="0" applyNumberFormat="1" applyFont="1" applyFill="1" applyBorder="1" applyAlignment="1">
      <alignment horizontal="center" vertical="center"/>
    </xf>
    <xf numFmtId="170" fontId="0" fillId="0" borderId="5" xfId="0" applyNumberFormat="1" applyFont="1" applyBorder="1" applyAlignment="1">
      <alignment horizontal="center" vertical="center"/>
    </xf>
    <xf numFmtId="170" fontId="16" fillId="0" borderId="5" xfId="0" applyNumberFormat="1" applyFont="1" applyFill="1" applyBorder="1" applyAlignment="1">
      <alignment horizontal="center" vertical="center" wrapText="1"/>
    </xf>
    <xf numFmtId="170" fontId="0" fillId="31" borderId="4" xfId="0" applyNumberFormat="1" applyFont="1" applyFill="1" applyBorder="1" applyAlignment="1">
      <alignment horizontal="center" vertical="center"/>
    </xf>
    <xf numFmtId="0" fontId="19" fillId="31" borderId="50" xfId="0" applyFont="1" applyFill="1" applyBorder="1"/>
    <xf numFmtId="0" fontId="19" fillId="31" borderId="60" xfId="0" applyFont="1" applyFill="1" applyBorder="1" applyAlignment="1">
      <alignment horizontal="center" vertical="center"/>
    </xf>
    <xf numFmtId="0" fontId="19" fillId="31" borderId="61" xfId="0" applyFont="1" applyFill="1" applyBorder="1" applyAlignment="1">
      <alignment horizontal="center" vertical="center"/>
    </xf>
    <xf numFmtId="0" fontId="19" fillId="31" borderId="57" xfId="0" applyFon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19" fillId="31" borderId="60" xfId="0" applyNumberFormat="1" applyFont="1" applyFill="1" applyBorder="1"/>
    <xf numFmtId="0" fontId="19" fillId="31" borderId="61" xfId="0" applyFont="1" applyFill="1" applyBorder="1"/>
    <xf numFmtId="0" fontId="19" fillId="31" borderId="54" xfId="0" applyFont="1" applyFill="1" applyBorder="1" applyAlignment="1">
      <alignment horizontal="center" vertical="center"/>
    </xf>
    <xf numFmtId="0" fontId="0" fillId="0" borderId="49" xfId="0" applyBorder="1"/>
    <xf numFmtId="0" fontId="0" fillId="0" borderId="53" xfId="0" applyBorder="1"/>
    <xf numFmtId="0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54" xfId="0" applyBorder="1"/>
    <xf numFmtId="0" fontId="19" fillId="31" borderId="0" xfId="0" applyFont="1" applyFill="1" applyBorder="1"/>
    <xf numFmtId="0" fontId="0" fillId="0" borderId="62" xfId="0" applyNumberFormat="1" applyBorder="1" applyAlignment="1">
      <alignment horizontal="center" vertical="center"/>
    </xf>
    <xf numFmtId="0" fontId="19" fillId="31" borderId="63" xfId="0" applyFon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5" xfId="0" applyBorder="1"/>
    <xf numFmtId="0" fontId="0" fillId="0" borderId="9" xfId="0" applyNumberFormat="1" applyBorder="1" applyAlignment="1">
      <alignment horizontal="center" vertical="center"/>
    </xf>
    <xf numFmtId="0" fontId="0" fillId="0" borderId="66" xfId="0" applyNumberForma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58" xfId="0" applyBorder="1" applyAlignment="1">
      <alignment horizontal="center" vertical="center" wrapText="1"/>
    </xf>
    <xf numFmtId="0" fontId="23" fillId="0" borderId="54" xfId="0" applyFont="1" applyBorder="1" applyAlignment="1">
      <alignment horizontal="left" vertical="top" wrapText="1"/>
    </xf>
    <xf numFmtId="0" fontId="23" fillId="0" borderId="49" xfId="0" applyFont="1" applyBorder="1" applyAlignment="1">
      <alignment horizontal="left" vertical="top" wrapText="1"/>
    </xf>
    <xf numFmtId="0" fontId="23" fillId="0" borderId="53" xfId="0" applyFont="1" applyBorder="1" applyAlignment="1">
      <alignment horizontal="left" vertical="top" wrapText="1"/>
    </xf>
    <xf numFmtId="178" fontId="19" fillId="31" borderId="55" xfId="0" applyNumberFormat="1" applyFont="1" applyFill="1" applyBorder="1" applyAlignment="1">
      <alignment horizontal="left"/>
    </xf>
    <xf numFmtId="178" fontId="19" fillId="31" borderId="56" xfId="0" applyNumberFormat="1" applyFont="1" applyFill="1" applyBorder="1" applyAlignment="1">
      <alignment horizontal="left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22" fillId="31" borderId="55" xfId="0" applyFont="1" applyFill="1" applyBorder="1" applyAlignment="1">
      <alignment horizontal="center"/>
    </xf>
    <xf numFmtId="0" fontId="22" fillId="31" borderId="56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177" fontId="0" fillId="0" borderId="61" xfId="0" applyNumberFormat="1" applyBorder="1" applyAlignment="1">
      <alignment horizontal="center"/>
    </xf>
    <xf numFmtId="177" fontId="0" fillId="0" borderId="5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24" borderId="30" xfId="0" applyFont="1" applyFill="1" applyBorder="1" applyAlignment="1">
      <alignment horizontal="center" vertical="center" wrapText="1"/>
    </xf>
    <xf numFmtId="168" fontId="1" fillId="24" borderId="24" xfId="0" applyNumberFormat="1" applyFont="1" applyFill="1" applyBorder="1" applyAlignment="1">
      <alignment horizontal="center" vertical="center" wrapText="1"/>
    </xf>
    <xf numFmtId="0" fontId="1" fillId="24" borderId="41" xfId="0" applyFont="1" applyFill="1" applyBorder="1" applyAlignment="1">
      <alignment horizontal="center" vertical="center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168" fontId="1" fillId="4" borderId="8" xfId="0" applyNumberFormat="1" applyFont="1" applyFill="1" applyBorder="1" applyAlignment="1">
      <alignment horizontal="center" vertical="center" wrapText="1"/>
    </xf>
    <xf numFmtId="168" fontId="1" fillId="4" borderId="2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8" fontId="1" fillId="13" borderId="8" xfId="0" applyNumberFormat="1" applyFont="1" applyFill="1" applyBorder="1" applyAlignment="1">
      <alignment horizontal="center" vertical="center" wrapText="1"/>
    </xf>
    <xf numFmtId="168" fontId="1" fillId="13" borderId="2" xfId="0" applyNumberFormat="1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25" borderId="30" xfId="0" applyFont="1" applyFill="1" applyBorder="1" applyAlignment="1">
      <alignment horizontal="center" vertical="center" wrapText="1"/>
    </xf>
    <xf numFmtId="168" fontId="1" fillId="25" borderId="24" xfId="0" applyNumberFormat="1" applyFont="1" applyFill="1" applyBorder="1" applyAlignment="1">
      <alignment horizontal="center" vertical="center" wrapText="1"/>
    </xf>
    <xf numFmtId="0" fontId="1" fillId="25" borderId="41" xfId="0" applyFont="1" applyFill="1" applyBorder="1" applyAlignment="1">
      <alignment horizontal="center" vertical="center"/>
    </xf>
    <xf numFmtId="0" fontId="1" fillId="25" borderId="38" xfId="0" applyFont="1" applyFill="1" applyBorder="1" applyAlignment="1">
      <alignment horizontal="center" vertical="center" wrapText="1"/>
    </xf>
    <xf numFmtId="0" fontId="1" fillId="25" borderId="39" xfId="0" applyFont="1" applyFill="1" applyBorder="1" applyAlignment="1">
      <alignment horizontal="center" vertical="center" wrapText="1"/>
    </xf>
    <xf numFmtId="49" fontId="10" fillId="17" borderId="37" xfId="0" applyNumberFormat="1" applyFont="1" applyFill="1" applyBorder="1" applyAlignment="1">
      <alignment horizontal="center" vertical="center"/>
    </xf>
    <xf numFmtId="0" fontId="8" fillId="3" borderId="35" xfId="0" applyNumberFormat="1" applyFont="1" applyFill="1" applyBorder="1" applyAlignment="1"/>
    <xf numFmtId="0" fontId="0" fillId="0" borderId="0" xfId="0" applyAlignment="1">
      <alignment horizontal="center"/>
    </xf>
    <xf numFmtId="49" fontId="4" fillId="17" borderId="36" xfId="0" applyNumberFormat="1" applyFont="1" applyFill="1" applyBorder="1" applyAlignment="1">
      <alignment horizontal="center" vertical="center" wrapText="1"/>
    </xf>
    <xf numFmtId="49" fontId="4" fillId="17" borderId="34" xfId="0" applyNumberFormat="1" applyFont="1" applyFill="1" applyBorder="1" applyAlignment="1">
      <alignment horizontal="center" vertical="center" wrapText="1"/>
    </xf>
    <xf numFmtId="49" fontId="4" fillId="17" borderId="37" xfId="0" applyNumberFormat="1" applyFont="1" applyFill="1" applyBorder="1" applyAlignment="1">
      <alignment horizontal="center" vertical="center"/>
    </xf>
    <xf numFmtId="49" fontId="4" fillId="17" borderId="35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168" fontId="1" fillId="4" borderId="8" xfId="1" applyNumberFormat="1" applyFont="1" applyFill="1" applyBorder="1" applyAlignment="1">
      <alignment horizontal="center" vertical="center" wrapText="1"/>
    </xf>
    <xf numFmtId="168" fontId="1" fillId="4" borderId="2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178" fontId="0" fillId="0" borderId="61" xfId="0" applyNumberFormat="1" applyBorder="1" applyAlignment="1">
      <alignment horizontal="center"/>
    </xf>
    <xf numFmtId="178" fontId="0" fillId="0" borderId="54" xfId="0" applyNumberFormat="1" applyBorder="1" applyAlignment="1">
      <alignment horizontal="center"/>
    </xf>
    <xf numFmtId="178" fontId="19" fillId="31" borderId="57" xfId="0" applyNumberFormat="1" applyFont="1" applyFill="1" applyBorder="1" applyAlignment="1">
      <alignment horizontal="left"/>
    </xf>
  </cellXfs>
  <cellStyles count="21">
    <cellStyle name="Čiarka 2" xfId="2"/>
    <cellStyle name="čiarky" xfId="3"/>
    <cellStyle name="Normal 2" xfId="4"/>
    <cellStyle name="Normal 2 2" xfId="5"/>
    <cellStyle name="Normal 2 3" xfId="6"/>
    <cellStyle name="Normal 2 3 2" xfId="7"/>
    <cellStyle name="Normal 2 4" xfId="8"/>
    <cellStyle name="Normal_Actual financial reports by activity EN" xfId="9"/>
    <cellStyle name="Normálna 2" xfId="1"/>
    <cellStyle name="Normálna 2 2" xfId="10"/>
    <cellStyle name="Normálna 3" xfId="11"/>
    <cellStyle name="Normálna 4" xfId="12"/>
    <cellStyle name="Normálna 5" xfId="13"/>
    <cellStyle name="Normálna 6" xfId="14"/>
    <cellStyle name="Normálna 7" xfId="15"/>
    <cellStyle name="Normálne" xfId="0" builtinId="0"/>
    <cellStyle name="Normálne 2" xfId="16"/>
    <cellStyle name="normálne 2 2" xfId="18"/>
    <cellStyle name="normálne 7" xfId="17"/>
    <cellStyle name="normální_Hárok1" xfId="19"/>
    <cellStyle name="Percentá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114300</xdr:rowOff>
    </xdr:from>
    <xdr:to>
      <xdr:col>4</xdr:col>
      <xdr:colOff>3181350</xdr:colOff>
      <xdr:row>4</xdr:row>
      <xdr:rowOff>9525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4300"/>
          <a:ext cx="65817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workbookViewId="0">
      <selection activeCell="J3" sqref="J3:J7"/>
    </sheetView>
  </sheetViews>
  <sheetFormatPr defaultRowHeight="15" x14ac:dyDescent="0.25"/>
  <cols>
    <col min="1" max="1" width="3.5703125" customWidth="1"/>
    <col min="2" max="2" width="24.42578125" customWidth="1"/>
    <col min="3" max="3" width="10.7109375" style="1" customWidth="1"/>
    <col min="6" max="6" width="9.140625" customWidth="1"/>
    <col min="9" max="9" width="21.42578125" customWidth="1"/>
    <col min="10" max="10" width="27.85546875" customWidth="1"/>
    <col min="11" max="11" width="25" customWidth="1"/>
  </cols>
  <sheetData>
    <row r="1" spans="2:11" ht="15.75" thickBot="1" x14ac:dyDescent="0.3"/>
    <row r="2" spans="2:11" s="1" customFormat="1" ht="25.5" x14ac:dyDescent="0.25">
      <c r="B2" s="362" t="s">
        <v>290</v>
      </c>
      <c r="C2" s="363" t="s">
        <v>291</v>
      </c>
      <c r="D2" s="363" t="s">
        <v>292</v>
      </c>
      <c r="E2" s="363" t="s">
        <v>289</v>
      </c>
      <c r="F2" s="363" t="s">
        <v>293</v>
      </c>
      <c r="G2" s="364" t="s">
        <v>294</v>
      </c>
      <c r="I2" s="362" t="s">
        <v>290</v>
      </c>
      <c r="J2" s="363" t="s">
        <v>298</v>
      </c>
      <c r="K2" s="364" t="s">
        <v>299</v>
      </c>
    </row>
    <row r="3" spans="2:11" x14ac:dyDescent="0.25">
      <c r="B3" s="359" t="s">
        <v>287</v>
      </c>
      <c r="C3" s="358">
        <v>640.66</v>
      </c>
      <c r="D3" s="365">
        <f>E3-C3</f>
        <v>225.51232000000005</v>
      </c>
      <c r="E3" s="366">
        <f>C3*1.352</f>
        <v>866.17232000000001</v>
      </c>
      <c r="F3" s="365">
        <f>E3*0.1323</f>
        <v>114.594597936</v>
      </c>
      <c r="G3" s="367">
        <f>E3-F3</f>
        <v>751.577722064</v>
      </c>
      <c r="I3" s="359" t="s">
        <v>287</v>
      </c>
      <c r="J3" s="358">
        <v>751</v>
      </c>
      <c r="K3" s="360">
        <v>375</v>
      </c>
    </row>
    <row r="4" spans="2:11" x14ac:dyDescent="0.25">
      <c r="B4" s="359" t="s">
        <v>288</v>
      </c>
      <c r="C4" s="358">
        <v>741.28</v>
      </c>
      <c r="D4" s="365">
        <f>E4-C4</f>
        <v>260.93056000000001</v>
      </c>
      <c r="E4" s="366">
        <f>C4*1.352</f>
        <v>1002.21056</v>
      </c>
      <c r="F4" s="365">
        <f>E4*0.1323</f>
        <v>132.592457088</v>
      </c>
      <c r="G4" s="367">
        <f>E4-F4</f>
        <v>869.61810291200004</v>
      </c>
      <c r="I4" s="359" t="s">
        <v>288</v>
      </c>
      <c r="J4" s="358">
        <v>869</v>
      </c>
      <c r="K4" s="360">
        <v>434</v>
      </c>
    </row>
    <row r="5" spans="2:11" s="1" customFormat="1" x14ac:dyDescent="0.25">
      <c r="B5" s="359" t="s">
        <v>295</v>
      </c>
      <c r="C5" s="358">
        <v>814.28</v>
      </c>
      <c r="D5" s="365">
        <f>E5-C5</f>
        <v>286.62656000000015</v>
      </c>
      <c r="E5" s="366">
        <f>C5*1.352</f>
        <v>1100.9065600000001</v>
      </c>
      <c r="F5" s="365">
        <f>E5*0.1323</f>
        <v>145.64993788800001</v>
      </c>
      <c r="G5" s="367">
        <f>E5-F5</f>
        <v>955.25662211200006</v>
      </c>
      <c r="I5" s="359" t="s">
        <v>295</v>
      </c>
      <c r="J5" s="358">
        <v>955</v>
      </c>
      <c r="K5" s="360">
        <v>477</v>
      </c>
    </row>
    <row r="6" spans="2:11" s="1" customFormat="1" x14ac:dyDescent="0.25">
      <c r="B6" s="359" t="s">
        <v>296</v>
      </c>
      <c r="C6" s="358">
        <v>788.25</v>
      </c>
      <c r="D6" s="365">
        <f>E6-C6</f>
        <v>277.46400000000017</v>
      </c>
      <c r="E6" s="366">
        <f>C6*1.352</f>
        <v>1065.7140000000002</v>
      </c>
      <c r="F6" s="365">
        <f>E6*0.1323</f>
        <v>140.99396220000003</v>
      </c>
      <c r="G6" s="367">
        <f>E6-F6</f>
        <v>924.72003780000011</v>
      </c>
      <c r="I6" s="359" t="s">
        <v>296</v>
      </c>
      <c r="J6" s="358">
        <v>924</v>
      </c>
      <c r="K6" s="360">
        <f>J6/2</f>
        <v>462</v>
      </c>
    </row>
    <row r="7" spans="2:11" ht="15.75" thickBot="1" x14ac:dyDescent="0.3">
      <c r="B7" s="356" t="s">
        <v>297</v>
      </c>
      <c r="C7" s="357">
        <v>640.5</v>
      </c>
      <c r="D7" s="368">
        <f>E7-C7</f>
        <v>225.45600000000002</v>
      </c>
      <c r="E7" s="369">
        <f>C7*1.352</f>
        <v>865.95600000000002</v>
      </c>
      <c r="F7" s="368">
        <f>E7*0.1323</f>
        <v>114.5659788</v>
      </c>
      <c r="G7" s="370">
        <f>E7-F7</f>
        <v>751.39002119999998</v>
      </c>
      <c r="I7" s="356" t="s">
        <v>297</v>
      </c>
      <c r="J7" s="357">
        <v>751</v>
      </c>
      <c r="K7" s="361">
        <v>375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B35" sqref="B35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142" t="s">
        <v>67</v>
      </c>
      <c r="F3" s="142" t="s">
        <v>68</v>
      </c>
      <c r="G3" s="88" t="s">
        <v>67</v>
      </c>
      <c r="H3" s="87" t="s">
        <v>68</v>
      </c>
    </row>
    <row r="4" spans="2:8" x14ac:dyDescent="0.25">
      <c r="B4" s="71" t="s">
        <v>69</v>
      </c>
      <c r="C4" s="6"/>
      <c r="D4" s="6"/>
      <c r="E4" s="6"/>
      <c r="F4" s="6"/>
      <c r="G4" s="6">
        <v>4044.58</v>
      </c>
      <c r="H4" s="49">
        <v>48534.92</v>
      </c>
    </row>
    <row r="5" spans="2:8" x14ac:dyDescent="0.25">
      <c r="B5" s="83" t="s">
        <v>70</v>
      </c>
      <c r="C5" s="9"/>
      <c r="D5" s="9"/>
      <c r="E5" s="9"/>
      <c r="F5" s="9"/>
      <c r="G5" s="9">
        <v>1326.62</v>
      </c>
      <c r="H5" s="11">
        <v>15919.45</v>
      </c>
    </row>
    <row r="6" spans="2:8" x14ac:dyDescent="0.25">
      <c r="B6" s="83" t="s">
        <v>71</v>
      </c>
      <c r="C6" s="9"/>
      <c r="D6" s="9"/>
      <c r="E6" s="9"/>
      <c r="F6" s="9"/>
      <c r="G6" s="9">
        <v>5.64</v>
      </c>
      <c r="H6" s="11">
        <v>67.72</v>
      </c>
    </row>
    <row r="7" spans="2:8" x14ac:dyDescent="0.25">
      <c r="B7" s="84" t="s">
        <v>72</v>
      </c>
      <c r="C7" s="9"/>
      <c r="D7" s="9"/>
      <c r="E7" s="9"/>
      <c r="F7" s="9"/>
      <c r="G7" s="9">
        <v>1373.91</v>
      </c>
      <c r="H7" s="11">
        <v>16486.919999999998</v>
      </c>
    </row>
    <row r="8" spans="2:8" x14ac:dyDescent="0.25">
      <c r="B8" s="83" t="s">
        <v>73</v>
      </c>
      <c r="C8" s="9"/>
      <c r="D8" s="9"/>
      <c r="E8" s="9"/>
      <c r="F8" s="9"/>
      <c r="G8" s="9">
        <v>696.34</v>
      </c>
      <c r="H8" s="11">
        <v>8356.07</v>
      </c>
    </row>
    <row r="9" spans="2:8" x14ac:dyDescent="0.25">
      <c r="B9" s="83" t="s">
        <v>74</v>
      </c>
      <c r="C9" s="9"/>
      <c r="D9" s="9"/>
      <c r="E9" s="9"/>
      <c r="F9" s="9"/>
      <c r="G9" s="9">
        <v>66.88</v>
      </c>
      <c r="H9" s="11">
        <v>802.61</v>
      </c>
    </row>
    <row r="10" spans="2:8" x14ac:dyDescent="0.25">
      <c r="B10" s="64" t="s">
        <v>75</v>
      </c>
      <c r="C10" s="15"/>
      <c r="D10" s="16"/>
      <c r="E10" s="17"/>
      <c r="F10" s="17"/>
      <c r="G10" s="107">
        <v>32.67</v>
      </c>
      <c r="H10" s="47">
        <v>392.07</v>
      </c>
    </row>
    <row r="11" spans="2:8" x14ac:dyDescent="0.25">
      <c r="B11" s="64" t="s">
        <v>76</v>
      </c>
      <c r="C11" s="18"/>
      <c r="D11" s="19"/>
      <c r="E11" s="20"/>
      <c r="F11" s="20"/>
      <c r="G11" s="248">
        <v>677.03</v>
      </c>
      <c r="H11" s="45">
        <v>8124.34</v>
      </c>
    </row>
    <row r="12" spans="2:8" x14ac:dyDescent="0.25">
      <c r="B12" s="64" t="s">
        <v>77</v>
      </c>
      <c r="C12" s="18"/>
      <c r="D12" s="19"/>
      <c r="E12" s="20"/>
      <c r="F12" s="20"/>
      <c r="G12" s="248">
        <v>159.78</v>
      </c>
      <c r="H12" s="45">
        <v>1917.34</v>
      </c>
    </row>
    <row r="13" spans="2:8" x14ac:dyDescent="0.25">
      <c r="B13" s="65" t="s">
        <v>78</v>
      </c>
      <c r="C13" s="9"/>
      <c r="D13" s="9"/>
      <c r="E13" s="9"/>
      <c r="F13" s="9"/>
      <c r="G13" s="9">
        <v>785.63</v>
      </c>
      <c r="H13" s="11">
        <v>9427.59</v>
      </c>
    </row>
    <row r="14" spans="2:8" ht="15.75" thickBot="1" x14ac:dyDescent="0.3">
      <c r="B14" s="77" t="s">
        <v>79</v>
      </c>
      <c r="C14" s="24"/>
      <c r="D14" s="25"/>
      <c r="E14" s="26"/>
      <c r="F14" s="26"/>
      <c r="G14" s="101">
        <v>181.17</v>
      </c>
      <c r="H14" s="152">
        <v>2173.9899999999998</v>
      </c>
    </row>
    <row r="15" spans="2:8" ht="15.75" thickBot="1" x14ac:dyDescent="0.3">
      <c r="B15" s="28"/>
      <c r="G15" s="73">
        <f>SUM(G4:G14)</f>
        <v>9350.25</v>
      </c>
      <c r="H15" s="72">
        <f>SUM(H4:H14)</f>
        <v>112203.01999999999</v>
      </c>
    </row>
    <row r="17" spans="2:3" ht="15.75" thickBot="1" x14ac:dyDescent="0.3"/>
    <row r="18" spans="2:3" x14ac:dyDescent="0.25">
      <c r="B18" s="434" t="s">
        <v>80</v>
      </c>
      <c r="C18" s="436" t="s">
        <v>81</v>
      </c>
    </row>
    <row r="19" spans="2:3" ht="15.75" thickBot="1" x14ac:dyDescent="0.3">
      <c r="B19" s="435"/>
      <c r="C19" s="437"/>
    </row>
    <row r="20" spans="2:3" x14ac:dyDescent="0.25">
      <c r="B20" s="71" t="s">
        <v>0</v>
      </c>
      <c r="C20" s="70">
        <v>1</v>
      </c>
    </row>
    <row r="21" spans="2:3" ht="22.5" x14ac:dyDescent="0.25">
      <c r="B21" s="67" t="s">
        <v>82</v>
      </c>
      <c r="C21" s="60" t="s">
        <v>18</v>
      </c>
    </row>
    <row r="22" spans="2:3" ht="15.75" customHeight="1" x14ac:dyDescent="0.25">
      <c r="B22" s="67" t="s">
        <v>1</v>
      </c>
      <c r="C22" s="60">
        <v>138.19999999999999</v>
      </c>
    </row>
    <row r="23" spans="2:3" x14ac:dyDescent="0.25">
      <c r="B23" s="66" t="s">
        <v>2</v>
      </c>
      <c r="C23" s="60">
        <v>12</v>
      </c>
    </row>
    <row r="24" spans="2:3" x14ac:dyDescent="0.25">
      <c r="B24" s="65" t="s">
        <v>3</v>
      </c>
      <c r="C24" s="60">
        <v>11.4</v>
      </c>
    </row>
    <row r="25" spans="2:3" x14ac:dyDescent="0.25">
      <c r="B25" s="64" t="s">
        <v>4</v>
      </c>
      <c r="C25" s="41" t="s">
        <v>19</v>
      </c>
    </row>
    <row r="26" spans="2:3" ht="22.5" x14ac:dyDescent="0.25">
      <c r="B26" s="62" t="s">
        <v>84</v>
      </c>
      <c r="C26" s="33"/>
    </row>
    <row r="27" spans="2:3" ht="15.75" customHeight="1" x14ac:dyDescent="0.25">
      <c r="B27" s="62" t="s">
        <v>85</v>
      </c>
      <c r="C27" s="33"/>
    </row>
    <row r="28" spans="2:3" x14ac:dyDescent="0.25">
      <c r="B28" s="61" t="s">
        <v>86</v>
      </c>
      <c r="C28" s="33"/>
    </row>
    <row r="29" spans="2:3" x14ac:dyDescent="0.25">
      <c r="B29" s="59" t="s">
        <v>87</v>
      </c>
      <c r="C29" s="33"/>
    </row>
    <row r="30" spans="2:3" ht="15.75" thickBot="1" x14ac:dyDescent="0.3">
      <c r="B30" s="57" t="s">
        <v>88</v>
      </c>
      <c r="C30" s="40"/>
    </row>
  </sheetData>
  <mergeCells count="7">
    <mergeCell ref="D2:D3"/>
    <mergeCell ref="E2:F2"/>
    <mergeCell ref="G2:H2"/>
    <mergeCell ref="B18:B19"/>
    <mergeCell ref="C18:C19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G31" sqref="G31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customWidth="1"/>
    <col min="9" max="16384" width="9.140625" style="1"/>
  </cols>
  <sheetData>
    <row r="1" spans="2:9" ht="15.75" thickBot="1" x14ac:dyDescent="0.3"/>
    <row r="2" spans="2:9" ht="12.75" customHeight="1" thickBot="1" x14ac:dyDescent="0.3">
      <c r="B2" s="442" t="s">
        <v>62</v>
      </c>
      <c r="C2" s="444" t="s">
        <v>63</v>
      </c>
      <c r="D2" s="444" t="s">
        <v>64</v>
      </c>
      <c r="E2" s="440" t="s">
        <v>65</v>
      </c>
      <c r="F2" s="440"/>
      <c r="G2" s="441" t="s">
        <v>66</v>
      </c>
      <c r="H2" s="441"/>
    </row>
    <row r="3" spans="2:9" ht="15.75" thickBot="1" x14ac:dyDescent="0.3">
      <c r="B3" s="442"/>
      <c r="C3" s="444"/>
      <c r="D3" s="444"/>
      <c r="E3" s="247" t="s">
        <v>67</v>
      </c>
      <c r="F3" s="247" t="s">
        <v>68</v>
      </c>
      <c r="G3" s="246" t="s">
        <v>67</v>
      </c>
      <c r="H3" s="245" t="s">
        <v>68</v>
      </c>
    </row>
    <row r="4" spans="2:9" ht="15.75" thickBot="1" x14ac:dyDescent="0.3">
      <c r="B4" s="209" t="s">
        <v>69</v>
      </c>
      <c r="C4" s="244" t="s">
        <v>237</v>
      </c>
      <c r="D4" s="243">
        <v>1194.58</v>
      </c>
      <c r="E4" s="242">
        <v>1</v>
      </c>
      <c r="F4" s="242">
        <v>12</v>
      </c>
      <c r="G4" s="220">
        <f>D4*E4</f>
        <v>1194.58</v>
      </c>
      <c r="H4" s="220">
        <f>D4*F4</f>
        <v>14334.96</v>
      </c>
    </row>
    <row r="5" spans="2:9" x14ac:dyDescent="0.25">
      <c r="B5" s="224" t="s">
        <v>70</v>
      </c>
      <c r="C5" s="233" t="s">
        <v>237</v>
      </c>
      <c r="D5" s="235">
        <v>368.43</v>
      </c>
      <c r="E5" s="242">
        <v>1</v>
      </c>
      <c r="F5" s="242">
        <v>12</v>
      </c>
      <c r="G5" s="231">
        <f>D5*E5</f>
        <v>368.43</v>
      </c>
      <c r="H5" s="231">
        <f>D5*F5</f>
        <v>4421.16</v>
      </c>
    </row>
    <row r="6" spans="2:9" x14ac:dyDescent="0.25">
      <c r="B6" s="224" t="s">
        <v>71</v>
      </c>
      <c r="C6" s="233" t="s">
        <v>68</v>
      </c>
      <c r="D6" s="239">
        <v>95.27</v>
      </c>
      <c r="E6" s="234">
        <v>1</v>
      </c>
      <c r="F6" s="234">
        <v>1</v>
      </c>
      <c r="G6" s="231">
        <f>D6*E6</f>
        <v>95.27</v>
      </c>
      <c r="H6" s="231">
        <f>D6*F6</f>
        <v>95.27</v>
      </c>
    </row>
    <row r="7" spans="2:9" x14ac:dyDescent="0.25">
      <c r="B7" s="224" t="s">
        <v>72</v>
      </c>
      <c r="C7" s="233" t="s">
        <v>68</v>
      </c>
      <c r="D7" s="238">
        <v>903.85</v>
      </c>
      <c r="E7" s="234"/>
      <c r="F7" s="234">
        <v>1</v>
      </c>
      <c r="G7" s="241"/>
      <c r="H7" s="240">
        <v>903.85</v>
      </c>
      <c r="I7" s="236"/>
    </row>
    <row r="8" spans="2:9" x14ac:dyDescent="0.25">
      <c r="B8" s="224" t="s">
        <v>73</v>
      </c>
      <c r="C8" s="233" t="s">
        <v>237</v>
      </c>
      <c r="D8" s="235">
        <v>313.20999999999998</v>
      </c>
      <c r="E8" s="234">
        <v>1</v>
      </c>
      <c r="F8" s="234">
        <v>12</v>
      </c>
      <c r="G8" s="231">
        <f>D8*E8</f>
        <v>313.20999999999998</v>
      </c>
      <c r="H8" s="231">
        <f>D8*F8</f>
        <v>3758.5199999999995</v>
      </c>
      <c r="I8" s="236"/>
    </row>
    <row r="9" spans="2:9" x14ac:dyDescent="0.25">
      <c r="B9" s="224" t="s">
        <v>74</v>
      </c>
      <c r="C9" s="233" t="s">
        <v>237</v>
      </c>
      <c r="D9" s="239">
        <v>23.79</v>
      </c>
      <c r="E9" s="234">
        <v>1</v>
      </c>
      <c r="F9" s="234">
        <v>12</v>
      </c>
      <c r="G9" s="231">
        <f>D9*E9</f>
        <v>23.79</v>
      </c>
      <c r="H9" s="231">
        <f>D9*F9</f>
        <v>285.48</v>
      </c>
      <c r="I9" s="236"/>
    </row>
    <row r="10" spans="2:9" x14ac:dyDescent="0.25">
      <c r="B10" s="205" t="s">
        <v>238</v>
      </c>
      <c r="C10" s="233" t="s">
        <v>68</v>
      </c>
      <c r="D10" s="235">
        <v>22478.59</v>
      </c>
      <c r="E10" s="234"/>
      <c r="F10" s="234">
        <v>1</v>
      </c>
      <c r="G10" s="231"/>
      <c r="H10" s="231">
        <v>22478.59</v>
      </c>
      <c r="I10" s="236"/>
    </row>
    <row r="11" spans="2:9" x14ac:dyDescent="0.25">
      <c r="B11" s="205" t="s">
        <v>76</v>
      </c>
      <c r="C11" s="233" t="s">
        <v>68</v>
      </c>
      <c r="D11" s="235">
        <v>2484.38</v>
      </c>
      <c r="E11" s="234"/>
      <c r="F11" s="234">
        <v>1</v>
      </c>
      <c r="G11" s="231"/>
      <c r="H11" s="231">
        <v>2484.38</v>
      </c>
      <c r="I11" s="236"/>
    </row>
    <row r="12" spans="2:9" x14ac:dyDescent="0.25">
      <c r="B12" s="205" t="s">
        <v>77</v>
      </c>
      <c r="C12" s="233" t="s">
        <v>68</v>
      </c>
      <c r="D12" s="238">
        <v>580</v>
      </c>
      <c r="E12" s="234"/>
      <c r="F12" s="234">
        <v>1</v>
      </c>
      <c r="G12" s="231"/>
      <c r="H12" s="237">
        <v>580</v>
      </c>
      <c r="I12" s="236"/>
    </row>
    <row r="13" spans="2:9" x14ac:dyDescent="0.25">
      <c r="B13" s="206" t="s">
        <v>78</v>
      </c>
      <c r="C13" s="233" t="s">
        <v>237</v>
      </c>
      <c r="D13" s="235">
        <v>3238</v>
      </c>
      <c r="E13" s="234">
        <v>1</v>
      </c>
      <c r="F13" s="234">
        <v>12</v>
      </c>
      <c r="G13" s="231">
        <f>D13*E13</f>
        <v>3238</v>
      </c>
      <c r="H13" s="231">
        <f>D13*F13</f>
        <v>38856</v>
      </c>
    </row>
    <row r="14" spans="2:9" ht="15.75" thickBot="1" x14ac:dyDescent="0.3">
      <c r="B14" s="216" t="s">
        <v>236</v>
      </c>
      <c r="C14" s="233"/>
      <c r="D14" s="232"/>
      <c r="E14" s="218"/>
      <c r="F14" s="218"/>
      <c r="G14" s="231"/>
      <c r="H14" s="231">
        <v>2800</v>
      </c>
    </row>
    <row r="15" spans="2:9" ht="15.75" thickBot="1" x14ac:dyDescent="0.3">
      <c r="B15" s="28"/>
      <c r="G15" s="211"/>
      <c r="H15" s="210">
        <f>SUM(H4:H14)</f>
        <v>90998.209999999992</v>
      </c>
    </row>
    <row r="16" spans="2:9" x14ac:dyDescent="0.25">
      <c r="B16" s="230" t="s">
        <v>235</v>
      </c>
    </row>
    <row r="17" spans="2:5" ht="15.75" thickBot="1" x14ac:dyDescent="0.3"/>
    <row r="18" spans="2:5" ht="12.75" customHeight="1" thickBot="1" x14ac:dyDescent="0.3">
      <c r="B18" s="442" t="s">
        <v>80</v>
      </c>
      <c r="C18" s="443" t="s">
        <v>81</v>
      </c>
    </row>
    <row r="19" spans="2:5" ht="15.75" thickBot="1" x14ac:dyDescent="0.3">
      <c r="B19" s="442"/>
      <c r="C19" s="443"/>
    </row>
    <row r="20" spans="2:5" x14ac:dyDescent="0.25">
      <c r="B20" s="209" t="s">
        <v>0</v>
      </c>
      <c r="C20" s="208" t="s">
        <v>20</v>
      </c>
    </row>
    <row r="21" spans="2:5" ht="22.5" x14ac:dyDescent="0.25">
      <c r="B21" s="207" t="s">
        <v>234</v>
      </c>
      <c r="C21" s="189" t="s">
        <v>21</v>
      </c>
      <c r="E21" s="1" t="s">
        <v>233</v>
      </c>
    </row>
    <row r="22" spans="2:5" ht="15.75" customHeight="1" x14ac:dyDescent="0.25">
      <c r="B22" s="207" t="s">
        <v>1</v>
      </c>
      <c r="C22" s="189">
        <v>1040</v>
      </c>
    </row>
    <row r="23" spans="2:5" x14ac:dyDescent="0.25">
      <c r="B23" s="206" t="s">
        <v>232</v>
      </c>
      <c r="C23" s="189"/>
      <c r="E23" s="1" t="s">
        <v>231</v>
      </c>
    </row>
    <row r="24" spans="2:5" x14ac:dyDescent="0.25">
      <c r="B24" s="206" t="s">
        <v>230</v>
      </c>
      <c r="C24" s="189"/>
      <c r="E24" s="1" t="s">
        <v>229</v>
      </c>
    </row>
    <row r="25" spans="2:5" x14ac:dyDescent="0.25">
      <c r="B25" s="205" t="s">
        <v>4</v>
      </c>
      <c r="C25" s="204">
        <v>0</v>
      </c>
    </row>
    <row r="26" spans="2:5" ht="22.5" x14ac:dyDescent="0.25">
      <c r="B26" s="197" t="s">
        <v>228</v>
      </c>
      <c r="C26" s="189" t="s">
        <v>22</v>
      </c>
      <c r="E26" s="1" t="s">
        <v>227</v>
      </c>
    </row>
    <row r="27" spans="2:5" ht="15.75" customHeight="1" x14ac:dyDescent="0.25">
      <c r="B27" s="197" t="s">
        <v>226</v>
      </c>
      <c r="C27" s="189">
        <v>55</v>
      </c>
      <c r="E27" s="1" t="s">
        <v>225</v>
      </c>
    </row>
    <row r="28" spans="2:5" x14ac:dyDescent="0.25">
      <c r="B28" s="196" t="s">
        <v>224</v>
      </c>
      <c r="C28" s="189">
        <v>119</v>
      </c>
      <c r="E28" s="1" t="s">
        <v>223</v>
      </c>
    </row>
    <row r="29" spans="2:5" x14ac:dyDescent="0.25">
      <c r="B29" s="196" t="s">
        <v>87</v>
      </c>
      <c r="C29" s="189"/>
    </row>
    <row r="30" spans="2:5" ht="57" thickBot="1" x14ac:dyDescent="0.3">
      <c r="B30" s="195" t="s">
        <v>88</v>
      </c>
      <c r="C30" s="229" t="s">
        <v>23</v>
      </c>
    </row>
  </sheetData>
  <sheetProtection selectLockedCells="1" selectUnlockedCells="1"/>
  <mergeCells count="7">
    <mergeCell ref="E2:F2"/>
    <mergeCell ref="G2:H2"/>
    <mergeCell ref="B18:B19"/>
    <mergeCell ref="C18:C19"/>
    <mergeCell ref="B2:B3"/>
    <mergeCell ref="C2:C3"/>
    <mergeCell ref="D2:D3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workbookViewId="0">
      <selection activeCell="B2" sqref="B2:H15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65.28515625" style="1" customWidth="1"/>
    <col min="4" max="4" width="11.85546875" style="1" customWidth="1"/>
    <col min="5" max="7" width="9.140625" style="1"/>
    <col min="8" max="8" width="10" style="1" customWidth="1"/>
    <col min="9" max="16384" width="9.140625" style="1"/>
  </cols>
  <sheetData>
    <row r="1" spans="2:8" ht="15.75" thickBot="1" x14ac:dyDescent="0.3"/>
    <row r="2" spans="2:8" ht="12.75" customHeight="1" thickBot="1" x14ac:dyDescent="0.3">
      <c r="B2" s="420" t="s">
        <v>62</v>
      </c>
      <c r="C2" s="422" t="s">
        <v>63</v>
      </c>
      <c r="D2" s="422" t="s">
        <v>64</v>
      </c>
      <c r="E2" s="418" t="s">
        <v>65</v>
      </c>
      <c r="F2" s="418"/>
      <c r="G2" s="419" t="s">
        <v>66</v>
      </c>
      <c r="H2" s="419"/>
    </row>
    <row r="3" spans="2:8" ht="15.75" thickBot="1" x14ac:dyDescent="0.3">
      <c r="B3" s="420"/>
      <c r="C3" s="422"/>
      <c r="D3" s="422"/>
      <c r="E3" s="228" t="s">
        <v>67</v>
      </c>
      <c r="F3" s="228" t="s">
        <v>68</v>
      </c>
      <c r="G3" s="227" t="s">
        <v>67</v>
      </c>
      <c r="H3" s="226" t="s">
        <v>68</v>
      </c>
    </row>
    <row r="4" spans="2:8" ht="15.75" thickBot="1" x14ac:dyDescent="0.3">
      <c r="B4" s="209" t="s">
        <v>69</v>
      </c>
      <c r="C4" s="215" t="s">
        <v>222</v>
      </c>
      <c r="D4" s="215"/>
      <c r="E4" s="215"/>
      <c r="F4" s="215"/>
      <c r="G4" s="215"/>
      <c r="H4" s="225">
        <v>16432.27</v>
      </c>
    </row>
    <row r="5" spans="2:8" ht="15.75" thickBot="1" x14ac:dyDescent="0.3">
      <c r="B5" s="224" t="s">
        <v>70</v>
      </c>
      <c r="C5" s="215" t="s">
        <v>222</v>
      </c>
      <c r="D5" s="218"/>
      <c r="E5" s="218"/>
      <c r="F5" s="218"/>
      <c r="G5" s="218"/>
      <c r="H5" s="217">
        <v>12451.99</v>
      </c>
    </row>
    <row r="6" spans="2:8" ht="15.75" thickBot="1" x14ac:dyDescent="0.3">
      <c r="B6" s="224" t="s">
        <v>71</v>
      </c>
      <c r="C6" s="215" t="s">
        <v>222</v>
      </c>
      <c r="D6" s="218"/>
      <c r="E6" s="218"/>
      <c r="F6" s="218"/>
      <c r="G6" s="218"/>
      <c r="H6" s="217">
        <v>95.8</v>
      </c>
    </row>
    <row r="7" spans="2:8" ht="15.75" thickBot="1" x14ac:dyDescent="0.3">
      <c r="B7" s="224" t="s">
        <v>72</v>
      </c>
      <c r="C7" s="215" t="s">
        <v>222</v>
      </c>
      <c r="D7" s="218"/>
      <c r="E7" s="218"/>
      <c r="F7" s="218"/>
      <c r="G7" s="218"/>
      <c r="H7" s="217">
        <v>1427.2</v>
      </c>
    </row>
    <row r="8" spans="2:8" ht="15.75" thickBot="1" x14ac:dyDescent="0.3">
      <c r="B8" s="224" t="s">
        <v>73</v>
      </c>
      <c r="C8" s="215" t="s">
        <v>222</v>
      </c>
      <c r="D8" s="218"/>
      <c r="E8" s="218"/>
      <c r="F8" s="218"/>
      <c r="G8" s="218"/>
      <c r="H8" s="217">
        <v>708.25</v>
      </c>
    </row>
    <row r="9" spans="2:8" ht="15.75" thickBot="1" x14ac:dyDescent="0.3">
      <c r="B9" s="224" t="s">
        <v>74</v>
      </c>
      <c r="C9" s="215" t="s">
        <v>222</v>
      </c>
      <c r="D9" s="218"/>
      <c r="E9" s="218"/>
      <c r="F9" s="218"/>
      <c r="G9" s="218"/>
      <c r="H9" s="217">
        <v>2681.26</v>
      </c>
    </row>
    <row r="10" spans="2:8" ht="15.75" thickBot="1" x14ac:dyDescent="0.3">
      <c r="B10" s="205" t="s">
        <v>75</v>
      </c>
      <c r="C10" s="215" t="s">
        <v>222</v>
      </c>
      <c r="D10" s="222"/>
      <c r="E10" s="223"/>
      <c r="F10" s="223"/>
      <c r="G10" s="222"/>
      <c r="H10" s="217">
        <v>1288.53</v>
      </c>
    </row>
    <row r="11" spans="2:8" ht="15.75" thickBot="1" x14ac:dyDescent="0.3">
      <c r="B11" s="205" t="s">
        <v>76</v>
      </c>
      <c r="C11" s="215" t="s">
        <v>222</v>
      </c>
      <c r="D11" s="220"/>
      <c r="E11" s="221"/>
      <c r="F11" s="221"/>
      <c r="G11" s="220"/>
      <c r="H11" s="219">
        <v>0</v>
      </c>
    </row>
    <row r="12" spans="2:8" ht="15.75" thickBot="1" x14ac:dyDescent="0.3">
      <c r="B12" s="205" t="s">
        <v>77</v>
      </c>
      <c r="C12" s="215" t="s">
        <v>222</v>
      </c>
      <c r="D12" s="220"/>
      <c r="E12" s="221"/>
      <c r="F12" s="221"/>
      <c r="G12" s="220"/>
      <c r="H12" s="219">
        <v>0</v>
      </c>
    </row>
    <row r="13" spans="2:8" ht="15.75" thickBot="1" x14ac:dyDescent="0.3">
      <c r="B13" s="206" t="s">
        <v>78</v>
      </c>
      <c r="C13" s="215" t="s">
        <v>222</v>
      </c>
      <c r="D13" s="218"/>
      <c r="E13" s="218"/>
      <c r="F13" s="218"/>
      <c r="G13" s="218"/>
      <c r="H13" s="217">
        <v>3130.6</v>
      </c>
    </row>
    <row r="14" spans="2:8" ht="15.75" thickBot="1" x14ac:dyDescent="0.3">
      <c r="B14" s="216" t="s">
        <v>79</v>
      </c>
      <c r="C14" s="215" t="s">
        <v>222</v>
      </c>
      <c r="D14" s="213"/>
      <c r="E14" s="214"/>
      <c r="F14" s="214"/>
      <c r="G14" s="213"/>
      <c r="H14" s="212">
        <v>496.71</v>
      </c>
    </row>
    <row r="15" spans="2:8" ht="15.75" thickBot="1" x14ac:dyDescent="0.3">
      <c r="B15" s="28"/>
      <c r="G15" s="211"/>
      <c r="H15" s="210">
        <f>SUM(H4:H14)</f>
        <v>38712.61</v>
      </c>
    </row>
    <row r="17" spans="2:3" ht="15.75" thickBot="1" x14ac:dyDescent="0.3"/>
    <row r="18" spans="2:3" ht="12.75" customHeight="1" thickBot="1" x14ac:dyDescent="0.3">
      <c r="B18" s="420" t="s">
        <v>80</v>
      </c>
      <c r="C18" s="421" t="s">
        <v>81</v>
      </c>
    </row>
    <row r="19" spans="2:3" ht="15.75" thickBot="1" x14ac:dyDescent="0.3">
      <c r="B19" s="420"/>
      <c r="C19" s="421"/>
    </row>
    <row r="20" spans="2:3" x14ac:dyDescent="0.25">
      <c r="B20" s="209" t="s">
        <v>0</v>
      </c>
      <c r="C20" s="208" t="s">
        <v>24</v>
      </c>
    </row>
    <row r="21" spans="2:3" ht="22.5" x14ac:dyDescent="0.25">
      <c r="B21" s="207" t="s">
        <v>82</v>
      </c>
      <c r="C21" s="189" t="s">
        <v>6</v>
      </c>
    </row>
    <row r="22" spans="2:3" x14ac:dyDescent="0.25">
      <c r="B22" s="207" t="s">
        <v>1</v>
      </c>
      <c r="C22" s="189" t="s">
        <v>25</v>
      </c>
    </row>
    <row r="23" spans="2:3" ht="15.75" customHeight="1" x14ac:dyDescent="0.25">
      <c r="B23" s="206" t="s">
        <v>2</v>
      </c>
      <c r="C23" s="189"/>
    </row>
    <row r="24" spans="2:3" x14ac:dyDescent="0.25">
      <c r="B24" s="206" t="s">
        <v>3</v>
      </c>
      <c r="C24" s="189"/>
    </row>
    <row r="25" spans="2:3" x14ac:dyDescent="0.25">
      <c r="B25" s="205" t="s">
        <v>4</v>
      </c>
      <c r="C25" s="204">
        <v>0</v>
      </c>
    </row>
    <row r="26" spans="2:3" ht="22.5" x14ac:dyDescent="0.25">
      <c r="B26" s="197" t="s">
        <v>84</v>
      </c>
      <c r="C26" s="189" t="s">
        <v>6</v>
      </c>
    </row>
    <row r="27" spans="2:3" x14ac:dyDescent="0.25">
      <c r="B27" s="197" t="s">
        <v>85</v>
      </c>
      <c r="C27" s="189" t="s">
        <v>26</v>
      </c>
    </row>
    <row r="28" spans="2:3" ht="15.75" customHeight="1" x14ac:dyDescent="0.25">
      <c r="B28" s="196" t="s">
        <v>86</v>
      </c>
      <c r="C28" s="189"/>
    </row>
    <row r="29" spans="2:3" x14ac:dyDescent="0.25">
      <c r="B29" s="196" t="s">
        <v>87</v>
      </c>
      <c r="C29" s="189"/>
    </row>
    <row r="30" spans="2:3" ht="15.75" thickBot="1" x14ac:dyDescent="0.3">
      <c r="B30" s="195" t="s">
        <v>88</v>
      </c>
      <c r="C30" s="187">
        <v>0</v>
      </c>
    </row>
    <row r="31" spans="2:3" ht="22.5" x14ac:dyDescent="0.25">
      <c r="B31" s="203" t="s">
        <v>221</v>
      </c>
      <c r="C31" s="189" t="s">
        <v>6</v>
      </c>
    </row>
    <row r="32" spans="2:3" x14ac:dyDescent="0.25">
      <c r="B32" s="203" t="s">
        <v>111</v>
      </c>
      <c r="C32" s="189" t="s">
        <v>27</v>
      </c>
    </row>
    <row r="33" spans="2:3" x14ac:dyDescent="0.25">
      <c r="B33" s="202" t="s">
        <v>110</v>
      </c>
      <c r="C33" s="189"/>
    </row>
    <row r="34" spans="2:3" x14ac:dyDescent="0.25">
      <c r="B34" s="202" t="s">
        <v>109</v>
      </c>
      <c r="C34" s="189"/>
    </row>
    <row r="35" spans="2:3" ht="15.75" thickBot="1" x14ac:dyDescent="0.3">
      <c r="B35" s="201" t="s">
        <v>108</v>
      </c>
      <c r="C35" s="187">
        <v>0</v>
      </c>
    </row>
    <row r="36" spans="2:3" ht="22.5" x14ac:dyDescent="0.25">
      <c r="B36" s="200" t="s">
        <v>220</v>
      </c>
      <c r="C36" s="189" t="s">
        <v>6</v>
      </c>
    </row>
    <row r="37" spans="2:3" x14ac:dyDescent="0.25">
      <c r="B37" s="200" t="s">
        <v>219</v>
      </c>
      <c r="C37" s="189" t="s">
        <v>28</v>
      </c>
    </row>
    <row r="38" spans="2:3" x14ac:dyDescent="0.25">
      <c r="B38" s="199" t="s">
        <v>218</v>
      </c>
      <c r="C38" s="189"/>
    </row>
    <row r="39" spans="2:3" x14ac:dyDescent="0.25">
      <c r="B39" s="199" t="s">
        <v>217</v>
      </c>
      <c r="C39" s="189"/>
    </row>
    <row r="40" spans="2:3" ht="15.75" thickBot="1" x14ac:dyDescent="0.3">
      <c r="B40" s="198" t="s">
        <v>216</v>
      </c>
      <c r="C40" s="187">
        <v>0</v>
      </c>
    </row>
    <row r="41" spans="2:3" ht="22.5" x14ac:dyDescent="0.25">
      <c r="B41" s="197" t="s">
        <v>215</v>
      </c>
      <c r="C41" s="189" t="s">
        <v>6</v>
      </c>
    </row>
    <row r="42" spans="2:3" x14ac:dyDescent="0.25">
      <c r="B42" s="197" t="s">
        <v>214</v>
      </c>
      <c r="C42" s="189" t="s">
        <v>29</v>
      </c>
    </row>
    <row r="43" spans="2:3" x14ac:dyDescent="0.25">
      <c r="B43" s="196" t="s">
        <v>213</v>
      </c>
      <c r="C43" s="189"/>
    </row>
    <row r="44" spans="2:3" x14ac:dyDescent="0.25">
      <c r="B44" s="196" t="s">
        <v>212</v>
      </c>
      <c r="C44" s="189"/>
    </row>
    <row r="45" spans="2:3" ht="15.75" thickBot="1" x14ac:dyDescent="0.3">
      <c r="B45" s="195" t="s">
        <v>211</v>
      </c>
      <c r="C45" s="187">
        <v>0</v>
      </c>
    </row>
    <row r="46" spans="2:3" ht="22.5" x14ac:dyDescent="0.25">
      <c r="B46" s="194" t="s">
        <v>210</v>
      </c>
      <c r="C46" s="189" t="s">
        <v>6</v>
      </c>
    </row>
    <row r="47" spans="2:3" x14ac:dyDescent="0.25">
      <c r="B47" s="194" t="s">
        <v>209</v>
      </c>
      <c r="C47" s="189" t="s">
        <v>30</v>
      </c>
    </row>
    <row r="48" spans="2:3" x14ac:dyDescent="0.25">
      <c r="B48" s="193" t="s">
        <v>208</v>
      </c>
      <c r="C48" s="189"/>
    </row>
    <row r="49" spans="2:3" x14ac:dyDescent="0.25">
      <c r="B49" s="193" t="s">
        <v>207</v>
      </c>
      <c r="C49" s="189"/>
    </row>
    <row r="50" spans="2:3" ht="15.75" thickBot="1" x14ac:dyDescent="0.3">
      <c r="B50" s="192" t="s">
        <v>206</v>
      </c>
      <c r="C50" s="187">
        <v>0</v>
      </c>
    </row>
    <row r="51" spans="2:3" ht="22.5" x14ac:dyDescent="0.25">
      <c r="B51" s="191" t="s">
        <v>205</v>
      </c>
      <c r="C51" s="189" t="s">
        <v>6</v>
      </c>
    </row>
    <row r="52" spans="2:3" x14ac:dyDescent="0.25">
      <c r="B52" s="191" t="s">
        <v>204</v>
      </c>
      <c r="C52" s="189" t="s">
        <v>31</v>
      </c>
    </row>
    <row r="53" spans="2:3" x14ac:dyDescent="0.25">
      <c r="B53" s="190" t="s">
        <v>203</v>
      </c>
      <c r="C53" s="189"/>
    </row>
    <row r="54" spans="2:3" x14ac:dyDescent="0.25">
      <c r="B54" s="190" t="s">
        <v>202</v>
      </c>
      <c r="C54" s="189"/>
    </row>
    <row r="55" spans="2:3" ht="15.75" thickBot="1" x14ac:dyDescent="0.3">
      <c r="B55" s="188" t="s">
        <v>201</v>
      </c>
      <c r="C55" s="187">
        <v>0</v>
      </c>
    </row>
  </sheetData>
  <sheetProtection selectLockedCells="1" selectUnlockedCells="1"/>
  <mergeCells count="7">
    <mergeCell ref="E2:F2"/>
    <mergeCell ref="G2:H2"/>
    <mergeCell ref="B18:B19"/>
    <mergeCell ref="C18:C19"/>
    <mergeCell ref="B2:B3"/>
    <mergeCell ref="C2:C3"/>
    <mergeCell ref="D2:D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showGridLines="0" workbookViewId="0">
      <selection activeCell="J31" sqref="J31"/>
    </sheetView>
  </sheetViews>
  <sheetFormatPr defaultColWidth="17.28515625" defaultRowHeight="13.5" customHeight="1" x14ac:dyDescent="0.2"/>
  <cols>
    <col min="1" max="1" width="2.42578125" style="161" customWidth="1"/>
    <col min="2" max="2" width="71.140625" style="161" customWidth="1"/>
    <col min="3" max="3" width="13.7109375" style="161" customWidth="1"/>
    <col min="4" max="4" width="11.85546875" style="161" customWidth="1"/>
    <col min="5" max="7" width="8" style="161" customWidth="1"/>
    <col min="8" max="8" width="10" style="161" customWidth="1"/>
    <col min="9" max="256" width="17.28515625" style="161" customWidth="1"/>
    <col min="257" max="16384" width="17.28515625" style="160"/>
  </cols>
  <sheetData>
    <row r="1" spans="1:8" ht="13.5" customHeight="1" thickBot="1" x14ac:dyDescent="0.25">
      <c r="A1" s="162"/>
      <c r="B1" s="183"/>
      <c r="C1" s="183"/>
      <c r="D1" s="183"/>
      <c r="E1" s="186"/>
      <c r="F1" s="186"/>
      <c r="G1" s="186"/>
      <c r="H1" s="183"/>
    </row>
    <row r="2" spans="1:8" ht="12.75" customHeight="1" thickBot="1" x14ac:dyDescent="0.25">
      <c r="A2" s="169"/>
      <c r="B2" s="420" t="s">
        <v>62</v>
      </c>
      <c r="C2" s="422" t="s">
        <v>63</v>
      </c>
      <c r="D2" s="422" t="s">
        <v>64</v>
      </c>
      <c r="E2" s="418" t="s">
        <v>65</v>
      </c>
      <c r="F2" s="418"/>
      <c r="G2" s="419" t="s">
        <v>66</v>
      </c>
      <c r="H2" s="419"/>
    </row>
    <row r="3" spans="1:8" ht="13.5" customHeight="1" thickBot="1" x14ac:dyDescent="0.25">
      <c r="A3" s="169"/>
      <c r="B3" s="420"/>
      <c r="C3" s="422"/>
      <c r="D3" s="422"/>
      <c r="E3" s="228" t="s">
        <v>67</v>
      </c>
      <c r="F3" s="228" t="s">
        <v>68</v>
      </c>
      <c r="G3" s="227" t="s">
        <v>67</v>
      </c>
      <c r="H3" s="226" t="s">
        <v>68</v>
      </c>
    </row>
    <row r="4" spans="1:8" ht="12.75" customHeight="1" thickBot="1" x14ac:dyDescent="0.25">
      <c r="A4" s="169"/>
      <c r="B4" s="209" t="s">
        <v>69</v>
      </c>
      <c r="C4" s="215"/>
      <c r="D4" s="215"/>
      <c r="E4" s="215"/>
      <c r="F4" s="215"/>
      <c r="G4" s="215"/>
      <c r="H4" s="225">
        <f>SUM(H5:H10)</f>
        <v>26268</v>
      </c>
    </row>
    <row r="5" spans="1:8" ht="12.75" customHeight="1" thickBot="1" x14ac:dyDescent="0.25">
      <c r="A5" s="169"/>
      <c r="B5" s="224"/>
      <c r="C5" s="215" t="s">
        <v>200</v>
      </c>
      <c r="D5" s="218" t="s">
        <v>188</v>
      </c>
      <c r="E5" s="218">
        <v>1</v>
      </c>
      <c r="F5" s="218">
        <v>12</v>
      </c>
      <c r="G5" s="218">
        <v>99</v>
      </c>
      <c r="H5" s="217">
        <v>1188</v>
      </c>
    </row>
    <row r="6" spans="1:8" ht="12.75" customHeight="1" thickBot="1" x14ac:dyDescent="0.25">
      <c r="A6" s="169"/>
      <c r="B6" s="224"/>
      <c r="C6" s="215" t="s">
        <v>199</v>
      </c>
      <c r="D6" s="218" t="s">
        <v>188</v>
      </c>
      <c r="E6" s="218">
        <v>1</v>
      </c>
      <c r="F6" s="218">
        <v>12</v>
      </c>
      <c r="G6" s="218">
        <v>99</v>
      </c>
      <c r="H6" s="217">
        <v>1188</v>
      </c>
    </row>
    <row r="7" spans="1:8" ht="12.75" customHeight="1" thickBot="1" x14ac:dyDescent="0.25">
      <c r="A7" s="169"/>
      <c r="B7" s="224"/>
      <c r="C7" s="215" t="s">
        <v>198</v>
      </c>
      <c r="D7" s="218" t="s">
        <v>188</v>
      </c>
      <c r="E7" s="218">
        <v>1</v>
      </c>
      <c r="F7" s="218">
        <v>12</v>
      </c>
      <c r="G7" s="218">
        <v>99</v>
      </c>
      <c r="H7" s="217">
        <v>1188</v>
      </c>
    </row>
    <row r="8" spans="1:8" ht="12.75" customHeight="1" thickBot="1" x14ac:dyDescent="0.25">
      <c r="A8" s="169"/>
      <c r="B8" s="224"/>
      <c r="C8" s="215" t="s">
        <v>197</v>
      </c>
      <c r="D8" s="218" t="s">
        <v>195</v>
      </c>
      <c r="E8" s="218" t="s">
        <v>98</v>
      </c>
      <c r="F8" s="218">
        <v>1440</v>
      </c>
      <c r="G8" s="218" t="s">
        <v>98</v>
      </c>
      <c r="H8" s="217">
        <v>9360</v>
      </c>
    </row>
    <row r="9" spans="1:8" ht="12.75" customHeight="1" thickBot="1" x14ac:dyDescent="0.25">
      <c r="A9" s="169"/>
      <c r="B9" s="224"/>
      <c r="C9" s="215" t="s">
        <v>196</v>
      </c>
      <c r="D9" s="218" t="s">
        <v>195</v>
      </c>
      <c r="E9" s="218" t="s">
        <v>98</v>
      </c>
      <c r="F9" s="218">
        <v>1440</v>
      </c>
      <c r="G9" s="218" t="s">
        <v>98</v>
      </c>
      <c r="H9" s="217">
        <v>9360</v>
      </c>
    </row>
    <row r="10" spans="1:8" ht="12.75" customHeight="1" thickBot="1" x14ac:dyDescent="0.25">
      <c r="A10" s="169"/>
      <c r="B10" s="205"/>
      <c r="C10" s="215" t="s">
        <v>194</v>
      </c>
      <c r="D10" s="222" t="s">
        <v>188</v>
      </c>
      <c r="E10" s="223">
        <v>1</v>
      </c>
      <c r="F10" s="223">
        <v>12</v>
      </c>
      <c r="G10" s="222">
        <v>332</v>
      </c>
      <c r="H10" s="217">
        <v>3984</v>
      </c>
    </row>
    <row r="11" spans="1:8" ht="12.75" customHeight="1" thickBot="1" x14ac:dyDescent="0.25">
      <c r="A11" s="169"/>
      <c r="B11" s="205" t="s">
        <v>70</v>
      </c>
      <c r="C11" s="215" t="s">
        <v>127</v>
      </c>
      <c r="D11" s="220" t="s">
        <v>183</v>
      </c>
      <c r="E11" s="221" t="s">
        <v>181</v>
      </c>
      <c r="F11" s="221">
        <v>1</v>
      </c>
      <c r="G11" s="220" t="s">
        <v>98</v>
      </c>
      <c r="H11" s="219">
        <v>9987.92</v>
      </c>
    </row>
    <row r="12" spans="1:8" ht="12.75" customHeight="1" thickBot="1" x14ac:dyDescent="0.25">
      <c r="A12" s="169"/>
      <c r="B12" s="205" t="s">
        <v>71</v>
      </c>
      <c r="C12" s="215" t="s">
        <v>193</v>
      </c>
      <c r="D12" s="220" t="s">
        <v>183</v>
      </c>
      <c r="E12" s="221" t="s">
        <v>98</v>
      </c>
      <c r="F12" s="221">
        <v>1</v>
      </c>
      <c r="G12" s="220" t="s">
        <v>98</v>
      </c>
      <c r="H12" s="219">
        <v>100</v>
      </c>
    </row>
    <row r="13" spans="1:8" ht="12.75" customHeight="1" thickBot="1" x14ac:dyDescent="0.25">
      <c r="A13" s="169"/>
      <c r="B13" s="206" t="s">
        <v>72</v>
      </c>
      <c r="C13" s="215" t="s">
        <v>192</v>
      </c>
      <c r="D13" s="218"/>
      <c r="E13" s="218">
        <v>1</v>
      </c>
      <c r="F13" s="218">
        <v>12</v>
      </c>
      <c r="G13" s="218">
        <v>60</v>
      </c>
      <c r="H13" s="217">
        <v>720</v>
      </c>
    </row>
    <row r="14" spans="1:8" ht="12.75" customHeight="1" thickBot="1" x14ac:dyDescent="0.25">
      <c r="A14" s="169"/>
      <c r="B14" s="216"/>
      <c r="C14" s="215" t="s">
        <v>191</v>
      </c>
      <c r="D14" s="213" t="s">
        <v>188</v>
      </c>
      <c r="E14" s="214">
        <v>1</v>
      </c>
      <c r="F14" s="214">
        <v>12</v>
      </c>
      <c r="G14" s="213">
        <v>100</v>
      </c>
      <c r="H14" s="212">
        <v>1200</v>
      </c>
    </row>
    <row r="15" spans="1:8" ht="12.75" customHeight="1" thickBot="1" x14ac:dyDescent="0.3">
      <c r="A15" s="169"/>
      <c r="B15" s="28" t="s">
        <v>73</v>
      </c>
      <c r="C15" s="1"/>
      <c r="D15" s="1"/>
      <c r="E15" s="1"/>
      <c r="F15" s="1"/>
      <c r="G15" s="211"/>
      <c r="H15" s="210"/>
    </row>
    <row r="16" spans="1:8" ht="12.75" customHeight="1" thickBot="1" x14ac:dyDescent="0.25">
      <c r="A16" s="169"/>
      <c r="B16" s="420" t="s">
        <v>74</v>
      </c>
      <c r="C16" s="422" t="s">
        <v>123</v>
      </c>
      <c r="D16" s="422" t="s">
        <v>183</v>
      </c>
      <c r="E16" s="418" t="s">
        <v>98</v>
      </c>
      <c r="F16" s="418">
        <v>1</v>
      </c>
      <c r="G16" s="419" t="s">
        <v>98</v>
      </c>
      <c r="H16" s="419">
        <v>3000</v>
      </c>
    </row>
    <row r="17" spans="1:8" ht="12.75" customHeight="1" thickBot="1" x14ac:dyDescent="0.25">
      <c r="A17" s="169"/>
      <c r="B17" s="420" t="s">
        <v>75</v>
      </c>
      <c r="C17" s="422" t="s">
        <v>190</v>
      </c>
      <c r="D17" s="422" t="s">
        <v>183</v>
      </c>
      <c r="E17" s="228" t="s">
        <v>98</v>
      </c>
      <c r="F17" s="228">
        <v>1</v>
      </c>
      <c r="G17" s="227" t="s">
        <v>98</v>
      </c>
      <c r="H17" s="226">
        <v>27000</v>
      </c>
    </row>
    <row r="18" spans="1:8" ht="12.75" customHeight="1" thickBot="1" x14ac:dyDescent="0.25">
      <c r="A18" s="169"/>
      <c r="B18" s="209" t="s">
        <v>76</v>
      </c>
      <c r="C18" s="215" t="s">
        <v>189</v>
      </c>
      <c r="D18" s="215" t="s">
        <v>188</v>
      </c>
      <c r="E18" s="215">
        <v>1</v>
      </c>
      <c r="F18" s="215">
        <v>12</v>
      </c>
      <c r="G18" s="215">
        <v>100</v>
      </c>
      <c r="H18" s="225">
        <v>1200</v>
      </c>
    </row>
    <row r="19" spans="1:8" ht="12.75" customHeight="1" thickBot="1" x14ac:dyDescent="0.25">
      <c r="A19" s="169"/>
      <c r="B19" s="224"/>
      <c r="C19" s="215" t="s">
        <v>187</v>
      </c>
      <c r="D19" s="218" t="s">
        <v>183</v>
      </c>
      <c r="E19" s="218" t="s">
        <v>181</v>
      </c>
      <c r="F19" s="218">
        <v>1</v>
      </c>
      <c r="G19" s="218" t="s">
        <v>181</v>
      </c>
      <c r="H19" s="217">
        <v>200</v>
      </c>
    </row>
    <row r="20" spans="1:8" ht="12.75" customHeight="1" thickBot="1" x14ac:dyDescent="0.25">
      <c r="A20" s="169"/>
      <c r="B20" s="224" t="s">
        <v>77</v>
      </c>
      <c r="C20" s="215"/>
      <c r="D20" s="218"/>
      <c r="E20" s="218">
        <v>0</v>
      </c>
      <c r="F20" s="218">
        <v>0</v>
      </c>
      <c r="G20" s="218">
        <v>0</v>
      </c>
      <c r="H20" s="217">
        <v>0</v>
      </c>
    </row>
    <row r="21" spans="1:8" ht="12.75" customHeight="1" thickBot="1" x14ac:dyDescent="0.25">
      <c r="A21" s="169"/>
      <c r="B21" s="224" t="s">
        <v>78</v>
      </c>
      <c r="C21" s="215" t="s">
        <v>186</v>
      </c>
      <c r="D21" s="218" t="s">
        <v>183</v>
      </c>
      <c r="E21" s="218" t="s">
        <v>98</v>
      </c>
      <c r="F21" s="218">
        <v>1</v>
      </c>
      <c r="G21" s="218" t="s">
        <v>98</v>
      </c>
      <c r="H21" s="217">
        <v>200</v>
      </c>
    </row>
    <row r="22" spans="1:8" ht="13.5" customHeight="1" thickBot="1" x14ac:dyDescent="0.25">
      <c r="A22" s="169"/>
      <c r="B22" s="224"/>
      <c r="C22" s="215" t="s">
        <v>185</v>
      </c>
      <c r="D22" s="218" t="s">
        <v>183</v>
      </c>
      <c r="E22" s="218" t="s">
        <v>98</v>
      </c>
      <c r="F22" s="218">
        <v>1</v>
      </c>
      <c r="G22" s="218" t="s">
        <v>98</v>
      </c>
      <c r="H22" s="217">
        <v>2400</v>
      </c>
    </row>
    <row r="23" spans="1:8" ht="13.5" customHeight="1" thickBot="1" x14ac:dyDescent="0.25">
      <c r="A23" s="169"/>
      <c r="B23" s="224" t="s">
        <v>79</v>
      </c>
      <c r="C23" s="215" t="s">
        <v>184</v>
      </c>
      <c r="D23" s="218" t="s">
        <v>183</v>
      </c>
      <c r="E23" s="218" t="s">
        <v>181</v>
      </c>
      <c r="F23" s="218" t="s">
        <v>182</v>
      </c>
      <c r="G23" s="218" t="s">
        <v>181</v>
      </c>
      <c r="H23" s="217">
        <v>7304</v>
      </c>
    </row>
    <row r="24" spans="1:8" ht="13.5" customHeight="1" thickBot="1" x14ac:dyDescent="0.25">
      <c r="A24" s="162"/>
      <c r="B24" s="205"/>
      <c r="C24" s="215"/>
      <c r="D24" s="222"/>
      <c r="E24" s="223"/>
      <c r="F24" s="223"/>
      <c r="G24" s="222"/>
      <c r="H24" s="217">
        <f>SUM(H4:H23)</f>
        <v>105847.92</v>
      </c>
    </row>
    <row r="25" spans="1:8" ht="12.75" customHeight="1" x14ac:dyDescent="0.2">
      <c r="A25" s="162"/>
      <c r="B25" s="162"/>
      <c r="C25" s="185"/>
      <c r="D25" s="162"/>
      <c r="E25" s="163"/>
      <c r="F25" s="163"/>
      <c r="G25" s="184"/>
      <c r="H25" s="165"/>
    </row>
    <row r="26" spans="1:8" ht="13.5" customHeight="1" thickBot="1" x14ac:dyDescent="0.25">
      <c r="A26" s="162"/>
      <c r="B26" s="183"/>
      <c r="C26" s="182"/>
      <c r="D26" s="162"/>
      <c r="E26" s="163"/>
      <c r="F26" s="163"/>
      <c r="G26" s="163"/>
      <c r="H26" s="162"/>
    </row>
    <row r="27" spans="1:8" ht="12.75" customHeight="1" x14ac:dyDescent="0.2">
      <c r="A27" s="169"/>
      <c r="B27" s="445" t="s">
        <v>80</v>
      </c>
      <c r="C27" s="181" t="s">
        <v>81</v>
      </c>
      <c r="D27" s="166"/>
      <c r="E27" s="163"/>
      <c r="F27" s="163"/>
      <c r="G27" s="163"/>
      <c r="H27" s="162"/>
    </row>
    <row r="28" spans="1:8" ht="13.5" customHeight="1" thickBot="1" x14ac:dyDescent="0.25">
      <c r="A28" s="169"/>
      <c r="B28" s="446"/>
      <c r="C28" s="180"/>
      <c r="D28" s="166"/>
      <c r="E28" s="163"/>
      <c r="F28" s="163"/>
      <c r="G28" s="163"/>
      <c r="H28" s="162"/>
    </row>
    <row r="29" spans="1:8" ht="12.75" customHeight="1" thickBot="1" x14ac:dyDescent="0.25">
      <c r="A29" s="169"/>
      <c r="B29" s="179"/>
      <c r="C29" s="178"/>
      <c r="D29" s="166"/>
      <c r="E29" s="163"/>
      <c r="F29" s="163"/>
      <c r="G29" s="163"/>
      <c r="H29" s="162"/>
    </row>
    <row r="30" spans="1:8" ht="22.5" customHeight="1" x14ac:dyDescent="0.2">
      <c r="A30" s="169"/>
      <c r="B30" s="174" t="s">
        <v>180</v>
      </c>
      <c r="C30" s="177">
        <v>2</v>
      </c>
      <c r="D30" s="166"/>
      <c r="E30" s="163"/>
      <c r="F30" s="163"/>
      <c r="G30" s="163"/>
      <c r="H30" s="162"/>
    </row>
    <row r="31" spans="1:8" ht="15.75" customHeight="1" x14ac:dyDescent="0.2">
      <c r="A31" s="169"/>
      <c r="B31" s="174" t="s">
        <v>1</v>
      </c>
      <c r="C31" s="170" t="s">
        <v>6</v>
      </c>
      <c r="D31" s="166"/>
      <c r="E31" s="163"/>
      <c r="F31" s="163"/>
      <c r="G31" s="163"/>
      <c r="H31" s="162"/>
    </row>
    <row r="32" spans="1:8" ht="12.75" customHeight="1" x14ac:dyDescent="0.3">
      <c r="A32" s="169"/>
      <c r="B32" s="175" t="s">
        <v>2</v>
      </c>
      <c r="C32" s="176">
        <v>87</v>
      </c>
      <c r="D32" s="166"/>
      <c r="E32" s="163"/>
      <c r="F32" s="163"/>
      <c r="G32" s="163"/>
      <c r="H32" s="162"/>
    </row>
    <row r="33" spans="1:8" ht="12.75" customHeight="1" x14ac:dyDescent="0.2">
      <c r="A33" s="169"/>
      <c r="B33" s="175" t="s">
        <v>3</v>
      </c>
      <c r="C33" s="170" t="s">
        <v>179</v>
      </c>
      <c r="D33" s="166"/>
      <c r="E33" s="163"/>
      <c r="F33" s="163"/>
      <c r="G33" s="163"/>
      <c r="H33" s="162"/>
    </row>
    <row r="34" spans="1:8" ht="12.75" customHeight="1" x14ac:dyDescent="0.2">
      <c r="A34" s="169"/>
      <c r="B34" s="174" t="s">
        <v>4</v>
      </c>
      <c r="C34" s="170" t="s">
        <v>179</v>
      </c>
      <c r="D34" s="166"/>
      <c r="E34" s="163"/>
      <c r="F34" s="163"/>
      <c r="G34" s="163"/>
      <c r="H34" s="162"/>
    </row>
    <row r="35" spans="1:8" ht="22.5" customHeight="1" x14ac:dyDescent="0.2">
      <c r="A35" s="169"/>
      <c r="B35" s="173" t="s">
        <v>84</v>
      </c>
      <c r="C35" s="172">
        <v>0</v>
      </c>
      <c r="D35" s="166"/>
      <c r="E35" s="163"/>
      <c r="F35" s="163"/>
      <c r="G35" s="163"/>
      <c r="H35" s="162"/>
    </row>
    <row r="36" spans="1:8" ht="15.75" customHeight="1" x14ac:dyDescent="0.2">
      <c r="A36" s="169"/>
      <c r="B36" s="173" t="s">
        <v>85</v>
      </c>
      <c r="C36" s="170" t="s">
        <v>6</v>
      </c>
      <c r="D36" s="166"/>
      <c r="E36" s="163"/>
      <c r="F36" s="163"/>
      <c r="G36" s="163"/>
      <c r="H36" s="162"/>
    </row>
    <row r="37" spans="1:8" ht="12.75" customHeight="1" x14ac:dyDescent="0.2">
      <c r="A37" s="169"/>
      <c r="B37" s="171" t="s">
        <v>86</v>
      </c>
      <c r="C37" s="172">
        <v>461</v>
      </c>
      <c r="D37" s="166"/>
      <c r="E37" s="163"/>
      <c r="F37" s="163"/>
      <c r="G37" s="163"/>
      <c r="H37" s="162"/>
    </row>
    <row r="38" spans="1:8" ht="12.75" customHeight="1" x14ac:dyDescent="0.2">
      <c r="A38" s="169"/>
      <c r="B38" s="171" t="s">
        <v>87</v>
      </c>
      <c r="C38" s="170" t="s">
        <v>179</v>
      </c>
      <c r="D38" s="166"/>
      <c r="E38" s="163"/>
      <c r="F38" s="163"/>
      <c r="G38" s="163"/>
      <c r="H38" s="162"/>
    </row>
    <row r="39" spans="1:8" ht="13.5" customHeight="1" thickBot="1" x14ac:dyDescent="0.25">
      <c r="A39" s="169"/>
      <c r="B39" s="168" t="s">
        <v>88</v>
      </c>
      <c r="C39" s="167" t="s">
        <v>179</v>
      </c>
      <c r="D39" s="166"/>
      <c r="E39" s="163"/>
      <c r="F39" s="163"/>
      <c r="G39" s="163"/>
      <c r="H39" s="162"/>
    </row>
    <row r="40" spans="1:8" ht="12.75" customHeight="1" x14ac:dyDescent="0.2">
      <c r="A40" s="162"/>
      <c r="B40" s="165"/>
      <c r="C40" s="165"/>
      <c r="D40" s="162"/>
      <c r="E40" s="163"/>
      <c r="F40" s="163"/>
      <c r="G40" s="163"/>
      <c r="H40" s="162"/>
    </row>
    <row r="41" spans="1:8" ht="12.75" customHeight="1" x14ac:dyDescent="0.2">
      <c r="A41" s="162"/>
      <c r="B41" s="164" t="s">
        <v>178</v>
      </c>
      <c r="C41" s="162"/>
      <c r="D41" s="162"/>
      <c r="E41" s="163"/>
      <c r="F41" s="163"/>
      <c r="G41" s="163"/>
      <c r="H41" s="162"/>
    </row>
    <row r="42" spans="1:8" ht="12.75" customHeight="1" x14ac:dyDescent="0.2">
      <c r="A42" s="162"/>
      <c r="B42" s="162"/>
      <c r="C42" s="162"/>
      <c r="D42" s="162"/>
      <c r="E42" s="163"/>
      <c r="F42" s="163"/>
      <c r="G42" s="163"/>
      <c r="H42" s="162"/>
    </row>
    <row r="43" spans="1:8" ht="12.75" customHeight="1" x14ac:dyDescent="0.2">
      <c r="A43" s="162"/>
      <c r="B43" s="162"/>
      <c r="C43" s="162"/>
      <c r="D43" s="162"/>
      <c r="E43" s="163"/>
      <c r="F43" s="163"/>
      <c r="G43" s="163"/>
      <c r="H43" s="162"/>
    </row>
    <row r="44" spans="1:8" ht="12.75" customHeight="1" x14ac:dyDescent="0.2">
      <c r="A44" s="162"/>
      <c r="B44" s="162"/>
      <c r="C44" s="162"/>
      <c r="D44" s="162"/>
      <c r="E44" s="163"/>
      <c r="F44" s="163"/>
      <c r="G44" s="163"/>
      <c r="H44" s="162"/>
    </row>
    <row r="45" spans="1:8" ht="12.75" customHeight="1" x14ac:dyDescent="0.2">
      <c r="A45" s="162"/>
      <c r="B45" s="162"/>
      <c r="C45" s="162"/>
      <c r="D45" s="162"/>
      <c r="E45" s="163"/>
      <c r="F45" s="163"/>
      <c r="G45" s="163"/>
      <c r="H45" s="162"/>
    </row>
    <row r="46" spans="1:8" ht="12.75" customHeight="1" x14ac:dyDescent="0.2">
      <c r="A46" s="162"/>
      <c r="B46" s="162"/>
      <c r="C46" s="162"/>
      <c r="D46" s="162"/>
      <c r="E46" s="163"/>
      <c r="F46" s="163"/>
      <c r="G46" s="163"/>
      <c r="H46" s="162"/>
    </row>
    <row r="47" spans="1:8" ht="12.75" customHeight="1" x14ac:dyDescent="0.2">
      <c r="A47" s="162"/>
      <c r="B47" s="162"/>
      <c r="C47" s="162"/>
      <c r="D47" s="162"/>
      <c r="E47" s="163"/>
      <c r="F47" s="163"/>
      <c r="G47" s="163"/>
      <c r="H47" s="162"/>
    </row>
    <row r="48" spans="1:8" ht="12.75" customHeight="1" x14ac:dyDescent="0.2">
      <c r="A48" s="162"/>
      <c r="B48" s="162"/>
      <c r="C48" s="162"/>
      <c r="D48" s="162"/>
      <c r="E48" s="163"/>
      <c r="F48" s="163"/>
      <c r="G48" s="163"/>
      <c r="H48" s="162"/>
    </row>
    <row r="49" spans="1:8" ht="12.75" customHeight="1" x14ac:dyDescent="0.2">
      <c r="A49" s="162"/>
      <c r="B49" s="162"/>
      <c r="C49" s="162"/>
      <c r="D49" s="162"/>
      <c r="E49" s="163"/>
      <c r="F49" s="163"/>
      <c r="G49" s="163"/>
      <c r="H49" s="162"/>
    </row>
  </sheetData>
  <mergeCells count="11">
    <mergeCell ref="B27:B28"/>
    <mergeCell ref="E2:F2"/>
    <mergeCell ref="D2:D3"/>
    <mergeCell ref="C2:C3"/>
    <mergeCell ref="G2:H2"/>
    <mergeCell ref="B2:B3"/>
    <mergeCell ref="B16:B17"/>
    <mergeCell ref="C16:C17"/>
    <mergeCell ref="D16:D17"/>
    <mergeCell ref="E16:F16"/>
    <mergeCell ref="G16:H16"/>
  </mergeCells>
  <pageMargins left="1" right="1" top="1" bottom="1" header="0.25" footer="0.25"/>
  <pageSetup orientation="portrait"/>
  <headerFooter>
    <oddFooter>&amp;C&amp;"Helvetica,Regular"&amp;11&amp;K000000&amp;P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B27" sqref="B27"/>
    </sheetView>
  </sheetViews>
  <sheetFormatPr defaultRowHeight="15" x14ac:dyDescent="0.25"/>
  <cols>
    <col min="1" max="1" width="1.140625" style="1" customWidth="1"/>
    <col min="2" max="2" width="64" style="1" customWidth="1"/>
    <col min="3" max="3" width="27.28515625" style="1" customWidth="1"/>
    <col min="4" max="4" width="9.7109375" style="1" customWidth="1"/>
    <col min="5" max="7" width="9.140625" style="1"/>
    <col min="8" max="8" width="10" style="1" bestFit="1" customWidth="1"/>
    <col min="9" max="16384" width="9.140625" style="1"/>
  </cols>
  <sheetData>
    <row r="1" spans="2:8" x14ac:dyDescent="0.25">
      <c r="B1" s="447" t="s">
        <v>177</v>
      </c>
      <c r="C1" s="447"/>
      <c r="D1" s="447"/>
      <c r="E1" s="447"/>
      <c r="F1" s="447"/>
      <c r="G1" s="447"/>
      <c r="H1" s="447"/>
    </row>
    <row r="2" spans="2:8" ht="15.75" thickBot="1" x14ac:dyDescent="0.3"/>
    <row r="3" spans="2:8" x14ac:dyDescent="0.25">
      <c r="B3" s="425" t="s">
        <v>62</v>
      </c>
      <c r="C3" s="429" t="s">
        <v>63</v>
      </c>
      <c r="D3" s="429" t="s">
        <v>64</v>
      </c>
      <c r="E3" s="429" t="s">
        <v>65</v>
      </c>
      <c r="F3" s="429"/>
      <c r="G3" s="423" t="s">
        <v>66</v>
      </c>
      <c r="H3" s="424"/>
    </row>
    <row r="4" spans="2:8" ht="15.75" thickBot="1" x14ac:dyDescent="0.3">
      <c r="B4" s="426"/>
      <c r="C4" s="430"/>
      <c r="D4" s="430"/>
      <c r="E4" s="55" t="s">
        <v>67</v>
      </c>
      <c r="F4" s="55" t="s">
        <v>68</v>
      </c>
      <c r="G4" s="52" t="s">
        <v>67</v>
      </c>
      <c r="H4" s="51" t="s">
        <v>68</v>
      </c>
    </row>
    <row r="5" spans="2:8" x14ac:dyDescent="0.25">
      <c r="B5" s="5" t="s">
        <v>69</v>
      </c>
      <c r="C5" s="6" t="s">
        <v>176</v>
      </c>
      <c r="D5" s="158">
        <v>717.03</v>
      </c>
      <c r="E5" s="139">
        <v>3.83</v>
      </c>
      <c r="F5" s="139">
        <v>46</v>
      </c>
      <c r="G5" s="49">
        <v>2746.23</v>
      </c>
      <c r="H5" s="49">
        <v>32954.800000000003</v>
      </c>
    </row>
    <row r="6" spans="2:8" ht="24.75" customHeight="1" x14ac:dyDescent="0.25">
      <c r="B6" s="8" t="s">
        <v>70</v>
      </c>
      <c r="C6" s="157" t="s">
        <v>175</v>
      </c>
      <c r="D6" s="155">
        <v>235</v>
      </c>
      <c r="E6" s="134">
        <v>3.83</v>
      </c>
      <c r="F6" s="134">
        <v>46</v>
      </c>
      <c r="G6" s="11">
        <v>900.83</v>
      </c>
      <c r="H6" s="11">
        <v>10809.97</v>
      </c>
    </row>
    <row r="7" spans="2:8" x14ac:dyDescent="0.25">
      <c r="B7" s="8" t="s">
        <v>71</v>
      </c>
      <c r="C7" s="9" t="s">
        <v>174</v>
      </c>
      <c r="D7" s="155">
        <v>55.25</v>
      </c>
      <c r="E7" s="134">
        <v>2.25</v>
      </c>
      <c r="F7" s="134">
        <v>27</v>
      </c>
      <c r="G7" s="11">
        <v>124.32</v>
      </c>
      <c r="H7" s="11">
        <v>1491.8</v>
      </c>
    </row>
    <row r="8" spans="2:8" x14ac:dyDescent="0.25">
      <c r="B8" s="12" t="s">
        <v>72</v>
      </c>
      <c r="C8" s="9" t="s">
        <v>171</v>
      </c>
      <c r="D8" s="155">
        <v>3.52</v>
      </c>
      <c r="E8" s="134">
        <v>505.25</v>
      </c>
      <c r="F8" s="134">
        <v>6063</v>
      </c>
      <c r="G8" s="11">
        <v>1780.33</v>
      </c>
      <c r="H8" s="11">
        <v>21364.01</v>
      </c>
    </row>
    <row r="9" spans="2:8" ht="15" customHeight="1" x14ac:dyDescent="0.25">
      <c r="B9" s="8" t="s">
        <v>73</v>
      </c>
      <c r="C9" s="157" t="s">
        <v>171</v>
      </c>
      <c r="D9" s="155">
        <v>0.60399999999999998</v>
      </c>
      <c r="E9" s="134">
        <v>505.25</v>
      </c>
      <c r="F9" s="134">
        <v>6063</v>
      </c>
      <c r="G9" s="11">
        <v>305.3</v>
      </c>
      <c r="H9" s="11">
        <v>3663.6</v>
      </c>
    </row>
    <row r="10" spans="2:8" x14ac:dyDescent="0.25">
      <c r="B10" s="8" t="s">
        <v>74</v>
      </c>
      <c r="C10" s="9" t="s">
        <v>173</v>
      </c>
      <c r="D10" s="155">
        <v>0.08</v>
      </c>
      <c r="E10" s="134">
        <v>1</v>
      </c>
      <c r="F10" s="134">
        <v>12</v>
      </c>
      <c r="G10" s="11">
        <v>0.08</v>
      </c>
      <c r="H10" s="11">
        <v>1</v>
      </c>
    </row>
    <row r="11" spans="2:8" x14ac:dyDescent="0.25">
      <c r="B11" s="14" t="s">
        <v>75</v>
      </c>
      <c r="C11" s="9" t="s">
        <v>171</v>
      </c>
      <c r="D11" s="155">
        <v>0.17</v>
      </c>
      <c r="E11" s="134">
        <v>505.25</v>
      </c>
      <c r="F11" s="134">
        <v>6063</v>
      </c>
      <c r="G11" s="11">
        <v>84.02</v>
      </c>
      <c r="H11" s="11">
        <v>1008.27</v>
      </c>
    </row>
    <row r="12" spans="2:8" x14ac:dyDescent="0.25">
      <c r="B12" s="14" t="s">
        <v>76</v>
      </c>
      <c r="C12" s="9" t="s">
        <v>172</v>
      </c>
      <c r="D12" s="156">
        <v>404.15</v>
      </c>
      <c r="E12" s="134">
        <v>2.25</v>
      </c>
      <c r="F12" s="134">
        <v>27</v>
      </c>
      <c r="G12" s="45">
        <v>909.34</v>
      </c>
      <c r="H12" s="45">
        <v>10912.12</v>
      </c>
    </row>
    <row r="13" spans="2:8" x14ac:dyDescent="0.25">
      <c r="B13" s="14" t="s">
        <v>77</v>
      </c>
      <c r="C13" s="9" t="s">
        <v>171</v>
      </c>
      <c r="D13" s="156">
        <v>3.41</v>
      </c>
      <c r="E13" s="134">
        <v>505.25</v>
      </c>
      <c r="F13" s="134">
        <v>6063</v>
      </c>
      <c r="G13" s="45">
        <v>1721.79</v>
      </c>
      <c r="H13" s="45">
        <v>20661.5</v>
      </c>
    </row>
    <row r="14" spans="2:8" x14ac:dyDescent="0.25">
      <c r="B14" s="22" t="s">
        <v>78</v>
      </c>
      <c r="C14" s="9" t="s">
        <v>171</v>
      </c>
      <c r="D14" s="155">
        <v>0.43</v>
      </c>
      <c r="E14" s="134">
        <v>505.25</v>
      </c>
      <c r="F14" s="134">
        <v>6063</v>
      </c>
      <c r="G14" s="11">
        <v>218.19</v>
      </c>
      <c r="H14" s="11">
        <v>2618.31</v>
      </c>
    </row>
    <row r="15" spans="2:8" ht="15.75" thickBot="1" x14ac:dyDescent="0.3">
      <c r="B15" s="23" t="s">
        <v>79</v>
      </c>
      <c r="C15" s="100" t="s">
        <v>171</v>
      </c>
      <c r="D15" s="154">
        <v>0.37</v>
      </c>
      <c r="E15" s="153">
        <v>505.25</v>
      </c>
      <c r="F15" s="153">
        <v>6063</v>
      </c>
      <c r="G15" s="152">
        <v>189.04</v>
      </c>
      <c r="H15" s="152">
        <v>2268.4699999999998</v>
      </c>
    </row>
    <row r="16" spans="2:8" ht="15.75" thickBot="1" x14ac:dyDescent="0.3">
      <c r="B16" s="28"/>
      <c r="G16" s="30">
        <f>SUM(G5:G15)</f>
        <v>8979.470000000003</v>
      </c>
      <c r="H16" s="30">
        <f>SUM(H5:H15)</f>
        <v>107753.85</v>
      </c>
    </row>
    <row r="18" spans="2:6" ht="15.75" thickBot="1" x14ac:dyDescent="0.3"/>
    <row r="19" spans="2:6" x14ac:dyDescent="0.25">
      <c r="B19" s="425" t="s">
        <v>80</v>
      </c>
      <c r="C19" s="427" t="s">
        <v>81</v>
      </c>
    </row>
    <row r="20" spans="2:6" ht="15.75" thickBot="1" x14ac:dyDescent="0.3">
      <c r="B20" s="426"/>
      <c r="C20" s="428"/>
    </row>
    <row r="21" spans="2:6" x14ac:dyDescent="0.25">
      <c r="B21" s="5" t="s">
        <v>0</v>
      </c>
      <c r="C21" s="151">
        <v>1</v>
      </c>
    </row>
    <row r="22" spans="2:6" ht="22.5" x14ac:dyDescent="0.25">
      <c r="B22" s="32" t="s">
        <v>82</v>
      </c>
      <c r="C22" s="97" t="s">
        <v>6</v>
      </c>
    </row>
    <row r="23" spans="2:6" ht="15.75" customHeight="1" x14ac:dyDescent="0.25">
      <c r="B23" s="32" t="s">
        <v>1</v>
      </c>
      <c r="C23" s="97">
        <v>199</v>
      </c>
    </row>
    <row r="24" spans="2:6" x14ac:dyDescent="0.25">
      <c r="B24" s="34" t="s">
        <v>2</v>
      </c>
      <c r="C24" s="97">
        <v>17</v>
      </c>
    </row>
    <row r="25" spans="2:6" x14ac:dyDescent="0.25">
      <c r="B25" s="22" t="s">
        <v>3</v>
      </c>
      <c r="C25" s="97">
        <v>16.61</v>
      </c>
    </row>
    <row r="26" spans="2:6" x14ac:dyDescent="0.25">
      <c r="B26" s="14" t="s">
        <v>4</v>
      </c>
      <c r="C26" s="150">
        <v>140.62</v>
      </c>
    </row>
    <row r="27" spans="2:6" ht="22.5" x14ac:dyDescent="0.25">
      <c r="B27" s="36" t="s">
        <v>84</v>
      </c>
      <c r="C27" s="33"/>
      <c r="F27" s="149"/>
    </row>
    <row r="28" spans="2:6" ht="15.75" customHeight="1" x14ac:dyDescent="0.25">
      <c r="B28" s="36" t="s">
        <v>85</v>
      </c>
      <c r="C28" s="33"/>
    </row>
    <row r="29" spans="2:6" x14ac:dyDescent="0.25">
      <c r="B29" s="37" t="s">
        <v>86</v>
      </c>
      <c r="C29" s="33"/>
    </row>
    <row r="30" spans="2:6" x14ac:dyDescent="0.25">
      <c r="B30" s="38" t="s">
        <v>87</v>
      </c>
      <c r="C30" s="33"/>
    </row>
    <row r="31" spans="2:6" ht="15.75" thickBot="1" x14ac:dyDescent="0.3">
      <c r="B31" s="39" t="s">
        <v>88</v>
      </c>
      <c r="C31" s="40"/>
    </row>
    <row r="33" spans="2:2" x14ac:dyDescent="0.25">
      <c r="B33" s="1" t="s">
        <v>170</v>
      </c>
    </row>
    <row r="34" spans="2:2" x14ac:dyDescent="0.25">
      <c r="B34" s="1" t="s">
        <v>169</v>
      </c>
    </row>
  </sheetData>
  <mergeCells count="8">
    <mergeCell ref="B1:H1"/>
    <mergeCell ref="G3:H3"/>
    <mergeCell ref="B19:B20"/>
    <mergeCell ref="C19:C20"/>
    <mergeCell ref="B3:B4"/>
    <mergeCell ref="C3:C4"/>
    <mergeCell ref="D3:D4"/>
    <mergeCell ref="E3:F3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zoomScale="130" zoomScaleNormal="130" workbookViewId="0">
      <selection activeCell="H21" sqref="H21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90" t="s">
        <v>67</v>
      </c>
      <c r="F3" s="90" t="s">
        <v>68</v>
      </c>
      <c r="G3" s="88" t="s">
        <v>67</v>
      </c>
      <c r="H3" s="87" t="s">
        <v>68</v>
      </c>
    </row>
    <row r="4" spans="2:8" x14ac:dyDescent="0.25">
      <c r="B4" s="71" t="s">
        <v>69</v>
      </c>
      <c r="C4" s="6"/>
      <c r="D4" s="6"/>
      <c r="E4" s="6"/>
      <c r="F4" s="6"/>
      <c r="G4" s="148">
        <v>2262</v>
      </c>
      <c r="H4" s="49">
        <v>27139</v>
      </c>
    </row>
    <row r="5" spans="2:8" x14ac:dyDescent="0.25">
      <c r="B5" s="83" t="s">
        <v>70</v>
      </c>
      <c r="C5" s="9"/>
      <c r="D5" s="9"/>
      <c r="E5" s="9"/>
      <c r="F5" s="9"/>
      <c r="G5" s="146">
        <v>780</v>
      </c>
      <c r="H5" s="11">
        <v>9363</v>
      </c>
    </row>
    <row r="6" spans="2:8" x14ac:dyDescent="0.25">
      <c r="B6" s="83" t="s">
        <v>71</v>
      </c>
      <c r="C6" s="9"/>
      <c r="D6" s="9"/>
      <c r="E6" s="9"/>
      <c r="F6" s="9"/>
      <c r="G6" s="146">
        <v>30</v>
      </c>
      <c r="H6" s="11">
        <v>358</v>
      </c>
    </row>
    <row r="7" spans="2:8" x14ac:dyDescent="0.25">
      <c r="B7" s="84" t="s">
        <v>72</v>
      </c>
      <c r="C7" s="9"/>
      <c r="D7" s="9"/>
      <c r="E7" s="9"/>
      <c r="F7" s="9"/>
      <c r="G7" s="146">
        <v>1835</v>
      </c>
      <c r="H7" s="11">
        <v>22022</v>
      </c>
    </row>
    <row r="8" spans="2:8" x14ac:dyDescent="0.25">
      <c r="B8" s="83" t="s">
        <v>73</v>
      </c>
      <c r="C8" s="9"/>
      <c r="D8" s="9"/>
      <c r="E8" s="9"/>
      <c r="F8" s="9"/>
      <c r="G8" s="146">
        <v>975</v>
      </c>
      <c r="H8" s="11">
        <v>11699</v>
      </c>
    </row>
    <row r="9" spans="2:8" x14ac:dyDescent="0.25">
      <c r="B9" s="83" t="s">
        <v>74</v>
      </c>
      <c r="C9" s="9"/>
      <c r="D9" s="9"/>
      <c r="E9" s="9"/>
      <c r="F9" s="9"/>
      <c r="G9" s="146">
        <v>0</v>
      </c>
      <c r="H9" s="11">
        <v>1</v>
      </c>
    </row>
    <row r="10" spans="2:8" x14ac:dyDescent="0.25">
      <c r="B10" s="64" t="s">
        <v>75</v>
      </c>
      <c r="C10" s="15"/>
      <c r="D10" s="16"/>
      <c r="E10" s="17"/>
      <c r="F10" s="17"/>
      <c r="G10" s="147">
        <v>492</v>
      </c>
      <c r="H10" s="47">
        <v>5900</v>
      </c>
    </row>
    <row r="11" spans="2:8" x14ac:dyDescent="0.25">
      <c r="B11" s="64" t="s">
        <v>76</v>
      </c>
      <c r="C11" s="18"/>
      <c r="D11" s="19"/>
      <c r="E11" s="20"/>
      <c r="F11" s="20"/>
      <c r="G11" s="103">
        <v>0</v>
      </c>
      <c r="H11" s="45">
        <v>0</v>
      </c>
    </row>
    <row r="12" spans="2:8" x14ac:dyDescent="0.25">
      <c r="B12" s="64" t="s">
        <v>77</v>
      </c>
      <c r="C12" s="18"/>
      <c r="D12" s="19"/>
      <c r="E12" s="20"/>
      <c r="F12" s="20"/>
      <c r="G12" s="103">
        <v>316</v>
      </c>
      <c r="H12" s="45">
        <v>3790</v>
      </c>
    </row>
    <row r="13" spans="2:8" x14ac:dyDescent="0.25">
      <c r="B13" s="65" t="s">
        <v>78</v>
      </c>
      <c r="C13" s="9"/>
      <c r="D13" s="9"/>
      <c r="E13" s="9"/>
      <c r="F13" s="9"/>
      <c r="G13" s="146">
        <v>1409</v>
      </c>
      <c r="H13" s="11">
        <v>16908</v>
      </c>
    </row>
    <row r="14" spans="2:8" ht="15.75" thickBot="1" x14ac:dyDescent="0.3">
      <c r="B14" s="77" t="s">
        <v>79</v>
      </c>
      <c r="C14" s="24"/>
      <c r="D14" s="25"/>
      <c r="E14" s="26"/>
      <c r="F14" s="26"/>
      <c r="G14" s="99">
        <v>309</v>
      </c>
      <c r="H14" s="42">
        <v>3702</v>
      </c>
    </row>
    <row r="15" spans="2:8" ht="15.75" thickBot="1" x14ac:dyDescent="0.3">
      <c r="B15" s="28"/>
      <c r="G15" s="73"/>
      <c r="H15" s="72">
        <f>SUM(H4:H14)</f>
        <v>100882</v>
      </c>
    </row>
    <row r="17" spans="2:3" ht="15.75" thickBot="1" x14ac:dyDescent="0.3"/>
    <row r="18" spans="2:3" x14ac:dyDescent="0.25">
      <c r="B18" s="434" t="s">
        <v>80</v>
      </c>
      <c r="C18" s="436" t="s">
        <v>81</v>
      </c>
    </row>
    <row r="19" spans="2:3" ht="15.75" thickBot="1" x14ac:dyDescent="0.3">
      <c r="B19" s="435"/>
      <c r="C19" s="437"/>
    </row>
    <row r="20" spans="2:3" x14ac:dyDescent="0.25">
      <c r="B20" s="71" t="s">
        <v>0</v>
      </c>
      <c r="C20" s="31">
        <v>2</v>
      </c>
    </row>
    <row r="21" spans="2:3" ht="22.5" x14ac:dyDescent="0.25">
      <c r="B21" s="67" t="s">
        <v>82</v>
      </c>
      <c r="C21" s="33" t="s">
        <v>6</v>
      </c>
    </row>
    <row r="22" spans="2:3" ht="15.75" customHeight="1" x14ac:dyDescent="0.25">
      <c r="B22" s="67" t="s">
        <v>1</v>
      </c>
      <c r="C22" s="33" t="s">
        <v>32</v>
      </c>
    </row>
    <row r="23" spans="2:3" x14ac:dyDescent="0.25">
      <c r="B23" s="66" t="s">
        <v>2</v>
      </c>
      <c r="C23" s="33">
        <v>12</v>
      </c>
    </row>
    <row r="24" spans="2:3" x14ac:dyDescent="0.25">
      <c r="B24" s="65" t="s">
        <v>3</v>
      </c>
      <c r="C24" s="33">
        <v>10</v>
      </c>
    </row>
    <row r="25" spans="2:3" x14ac:dyDescent="0.25">
      <c r="B25" s="64" t="s">
        <v>4</v>
      </c>
      <c r="C25" s="141">
        <v>100</v>
      </c>
    </row>
    <row r="26" spans="2:3" x14ac:dyDescent="0.25">
      <c r="B26" s="62" t="s">
        <v>168</v>
      </c>
      <c r="C26" s="33" t="s">
        <v>167</v>
      </c>
    </row>
    <row r="27" spans="2:3" ht="15.75" customHeight="1" x14ac:dyDescent="0.25">
      <c r="B27" s="62" t="s">
        <v>85</v>
      </c>
      <c r="C27" s="145" t="s">
        <v>33</v>
      </c>
    </row>
    <row r="28" spans="2:3" x14ac:dyDescent="0.25">
      <c r="B28" s="61" t="s">
        <v>86</v>
      </c>
      <c r="C28" s="33">
        <v>2</v>
      </c>
    </row>
    <row r="29" spans="2:3" x14ac:dyDescent="0.25">
      <c r="B29" s="59" t="s">
        <v>87</v>
      </c>
      <c r="C29" s="33">
        <v>2</v>
      </c>
    </row>
    <row r="30" spans="2:3" ht="15.75" thickBot="1" x14ac:dyDescent="0.3">
      <c r="B30" s="57" t="s">
        <v>88</v>
      </c>
      <c r="C30" s="40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C22" sqref="C22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5" t="s">
        <v>67</v>
      </c>
      <c r="F3" s="55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/>
      <c r="D4" s="6"/>
      <c r="E4" s="6"/>
      <c r="F4" s="6"/>
      <c r="G4" s="6"/>
      <c r="H4" s="49">
        <v>41585</v>
      </c>
    </row>
    <row r="5" spans="2:8" x14ac:dyDescent="0.25">
      <c r="B5" s="8" t="s">
        <v>70</v>
      </c>
      <c r="C5" s="9"/>
      <c r="D5" s="9"/>
      <c r="E5" s="9"/>
      <c r="F5" s="9"/>
      <c r="G5" s="9"/>
      <c r="H5" s="11">
        <v>25388</v>
      </c>
    </row>
    <row r="6" spans="2:8" x14ac:dyDescent="0.25">
      <c r="B6" s="8" t="s">
        <v>71</v>
      </c>
      <c r="C6" s="9"/>
      <c r="D6" s="9"/>
      <c r="E6" s="9"/>
      <c r="F6" s="9"/>
      <c r="G6" s="9"/>
      <c r="H6" s="11">
        <v>262</v>
      </c>
    </row>
    <row r="7" spans="2:8" x14ac:dyDescent="0.25">
      <c r="B7" s="12" t="s">
        <v>72</v>
      </c>
      <c r="C7" s="9"/>
      <c r="D7" s="9"/>
      <c r="E7" s="9"/>
      <c r="F7" s="9"/>
      <c r="G7" s="9"/>
      <c r="H7" s="11">
        <v>15468</v>
      </c>
    </row>
    <row r="8" spans="2:8" x14ac:dyDescent="0.25">
      <c r="B8" s="8" t="s">
        <v>73</v>
      </c>
      <c r="C8" s="9"/>
      <c r="D8" s="9"/>
      <c r="E8" s="9"/>
      <c r="F8" s="9"/>
      <c r="G8" s="9"/>
      <c r="H8" s="11">
        <v>7916</v>
      </c>
    </row>
    <row r="9" spans="2:8" x14ac:dyDescent="0.25">
      <c r="B9" s="8" t="s">
        <v>74</v>
      </c>
      <c r="C9" s="9"/>
      <c r="D9" s="9"/>
      <c r="E9" s="9"/>
      <c r="F9" s="9"/>
      <c r="G9" s="9"/>
      <c r="H9" s="11">
        <v>1380</v>
      </c>
    </row>
    <row r="10" spans="2:8" x14ac:dyDescent="0.25">
      <c r="B10" s="14" t="s">
        <v>75</v>
      </c>
      <c r="C10" s="15"/>
      <c r="D10" s="16"/>
      <c r="E10" s="17"/>
      <c r="F10" s="17"/>
      <c r="G10" s="16"/>
      <c r="H10" s="47">
        <v>2136</v>
      </c>
    </row>
    <row r="11" spans="2:8" x14ac:dyDescent="0.25">
      <c r="B11" s="14" t="s">
        <v>76</v>
      </c>
      <c r="C11" s="18"/>
      <c r="D11" s="19"/>
      <c r="E11" s="20"/>
      <c r="F11" s="20"/>
      <c r="G11" s="19"/>
      <c r="H11" s="21">
        <v>5185</v>
      </c>
    </row>
    <row r="12" spans="2:8" x14ac:dyDescent="0.25">
      <c r="B12" s="14" t="s">
        <v>77</v>
      </c>
      <c r="C12" s="18"/>
      <c r="D12" s="19"/>
      <c r="E12" s="20"/>
      <c r="F12" s="20"/>
      <c r="G12" s="19"/>
      <c r="H12" s="21">
        <v>1105</v>
      </c>
    </row>
    <row r="13" spans="2:8" x14ac:dyDescent="0.25">
      <c r="B13" s="22" t="s">
        <v>78</v>
      </c>
      <c r="C13" s="9"/>
      <c r="D13" s="9"/>
      <c r="E13" s="9"/>
      <c r="F13" s="9"/>
      <c r="G13" s="9"/>
      <c r="H13" s="11">
        <v>2359</v>
      </c>
    </row>
    <row r="14" spans="2:8" ht="15.75" thickBot="1" x14ac:dyDescent="0.3">
      <c r="B14" s="23" t="s">
        <v>166</v>
      </c>
      <c r="C14" s="24"/>
      <c r="D14" s="25"/>
      <c r="E14" s="26"/>
      <c r="F14" s="26"/>
      <c r="G14" s="25"/>
      <c r="H14" s="42">
        <v>14718</v>
      </c>
    </row>
    <row r="15" spans="2:8" ht="15.75" thickBot="1" x14ac:dyDescent="0.3">
      <c r="B15" s="28"/>
      <c r="G15" s="29"/>
      <c r="H15" s="30">
        <v>117502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1</v>
      </c>
    </row>
    <row r="21" spans="2:3" ht="22.5" x14ac:dyDescent="0.25">
      <c r="B21" s="32" t="s">
        <v>82</v>
      </c>
      <c r="C21" s="33" t="s">
        <v>34</v>
      </c>
    </row>
    <row r="22" spans="2:3" ht="15.75" customHeight="1" x14ac:dyDescent="0.25">
      <c r="B22" s="32" t="s">
        <v>1</v>
      </c>
      <c r="C22" s="33">
        <v>122</v>
      </c>
    </row>
    <row r="23" spans="2:3" x14ac:dyDescent="0.25">
      <c r="B23" s="34" t="s">
        <v>2</v>
      </c>
      <c r="C23" s="33">
        <v>33</v>
      </c>
    </row>
    <row r="24" spans="2:3" x14ac:dyDescent="0.25">
      <c r="B24" s="22" t="s">
        <v>3</v>
      </c>
      <c r="C24" s="33">
        <v>25</v>
      </c>
    </row>
    <row r="25" spans="2:3" x14ac:dyDescent="0.25">
      <c r="B25" s="14" t="s">
        <v>4</v>
      </c>
      <c r="C25" s="144" t="s">
        <v>35</v>
      </c>
    </row>
    <row r="26" spans="2:3" ht="22.5" x14ac:dyDescent="0.25">
      <c r="B26" s="36" t="s">
        <v>84</v>
      </c>
      <c r="C26" s="33"/>
    </row>
    <row r="27" spans="2:3" ht="15.75" customHeight="1" x14ac:dyDescent="0.25">
      <c r="B27" s="36" t="s">
        <v>85</v>
      </c>
      <c r="C27" s="33"/>
    </row>
    <row r="28" spans="2:3" x14ac:dyDescent="0.25">
      <c r="B28" s="37" t="s">
        <v>86</v>
      </c>
      <c r="C28" s="33"/>
    </row>
    <row r="29" spans="2:3" x14ac:dyDescent="0.25">
      <c r="B29" s="38" t="s">
        <v>87</v>
      </c>
      <c r="C29" s="33"/>
    </row>
    <row r="30" spans="2:3" ht="15.75" thickBot="1" x14ac:dyDescent="0.3">
      <c r="B30" s="39" t="s">
        <v>88</v>
      </c>
      <c r="C30" s="40"/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opLeftCell="A3" workbookViewId="0">
      <selection activeCell="H16" sqref="H1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9" ht="15.75" thickBot="1" x14ac:dyDescent="0.3"/>
    <row r="2" spans="2:9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9" ht="15.75" thickBot="1" x14ac:dyDescent="0.3">
      <c r="B3" s="435"/>
      <c r="C3" s="439"/>
      <c r="D3" s="439"/>
      <c r="E3" s="89" t="s">
        <v>67</v>
      </c>
      <c r="F3" s="89" t="s">
        <v>68</v>
      </c>
      <c r="G3" s="88" t="s">
        <v>67</v>
      </c>
      <c r="H3" s="87" t="s">
        <v>68</v>
      </c>
    </row>
    <row r="4" spans="2:9" x14ac:dyDescent="0.25">
      <c r="B4" s="71" t="s">
        <v>69</v>
      </c>
      <c r="C4" s="6"/>
      <c r="D4" s="6"/>
      <c r="E4" s="6"/>
      <c r="F4" s="6"/>
      <c r="G4" s="6"/>
      <c r="H4" s="49">
        <v>737</v>
      </c>
    </row>
    <row r="5" spans="2:9" x14ac:dyDescent="0.25">
      <c r="B5" s="83" t="s">
        <v>70</v>
      </c>
      <c r="C5" s="9"/>
      <c r="D5" s="9"/>
      <c r="E5" s="9"/>
      <c r="F5" s="9"/>
      <c r="G5" s="9"/>
      <c r="H5" s="11">
        <v>303.43</v>
      </c>
    </row>
    <row r="6" spans="2:9" x14ac:dyDescent="0.25">
      <c r="B6" s="83" t="s">
        <v>71</v>
      </c>
      <c r="C6" s="9"/>
      <c r="D6" s="9"/>
      <c r="E6" s="9"/>
      <c r="F6" s="9"/>
      <c r="G6" s="9"/>
      <c r="H6" s="11">
        <v>91</v>
      </c>
    </row>
    <row r="7" spans="2:9" x14ac:dyDescent="0.25">
      <c r="B7" s="84" t="s">
        <v>72</v>
      </c>
      <c r="C7" s="9"/>
      <c r="D7" s="9"/>
      <c r="E7" s="9"/>
      <c r="F7" s="9"/>
      <c r="G7" s="9"/>
      <c r="H7" s="11">
        <v>4037.17</v>
      </c>
    </row>
    <row r="8" spans="2:9" x14ac:dyDescent="0.25">
      <c r="B8" s="83" t="s">
        <v>73</v>
      </c>
      <c r="C8" s="9"/>
      <c r="D8" s="9"/>
      <c r="E8" s="9"/>
      <c r="F8" s="9"/>
      <c r="G8" s="9"/>
      <c r="H8" s="11">
        <v>0</v>
      </c>
      <c r="I8" s="1" t="s">
        <v>165</v>
      </c>
    </row>
    <row r="9" spans="2:9" x14ac:dyDescent="0.25">
      <c r="B9" s="83" t="s">
        <v>74</v>
      </c>
      <c r="C9" s="9"/>
      <c r="D9" s="9"/>
      <c r="E9" s="9"/>
      <c r="F9" s="9"/>
      <c r="G9" s="9"/>
      <c r="H9" s="11">
        <v>1619.04</v>
      </c>
    </row>
    <row r="10" spans="2:9" x14ac:dyDescent="0.25">
      <c r="B10" s="64" t="s">
        <v>75</v>
      </c>
      <c r="C10" s="15"/>
      <c r="D10" s="16"/>
      <c r="E10" s="17"/>
      <c r="F10" s="17"/>
      <c r="G10" s="16"/>
      <c r="H10" s="47">
        <v>0</v>
      </c>
    </row>
    <row r="11" spans="2:9" x14ac:dyDescent="0.25">
      <c r="B11" s="64" t="s">
        <v>76</v>
      </c>
      <c r="C11" s="18"/>
      <c r="D11" s="19"/>
      <c r="E11" s="20"/>
      <c r="F11" s="20"/>
      <c r="G11" s="19"/>
      <c r="H11" s="21">
        <v>0</v>
      </c>
    </row>
    <row r="12" spans="2:9" x14ac:dyDescent="0.25">
      <c r="B12" s="64" t="s">
        <v>77</v>
      </c>
      <c r="C12" s="18"/>
      <c r="D12" s="19"/>
      <c r="E12" s="20"/>
      <c r="F12" s="20"/>
      <c r="G12" s="19"/>
      <c r="H12" s="21">
        <v>0</v>
      </c>
    </row>
    <row r="13" spans="2:9" x14ac:dyDescent="0.25">
      <c r="B13" s="65" t="s">
        <v>78</v>
      </c>
      <c r="C13" s="9"/>
      <c r="D13" s="9"/>
      <c r="E13" s="9"/>
      <c r="F13" s="9"/>
      <c r="G13" s="9"/>
      <c r="H13" s="11">
        <v>5693.53</v>
      </c>
    </row>
    <row r="14" spans="2:9" ht="15.75" thickBot="1" x14ac:dyDescent="0.3">
      <c r="B14" s="77" t="s">
        <v>79</v>
      </c>
      <c r="C14" s="24"/>
      <c r="D14" s="25"/>
      <c r="E14" s="26"/>
      <c r="F14" s="26"/>
      <c r="G14" s="25"/>
      <c r="H14" s="42">
        <v>9061.08</v>
      </c>
    </row>
    <row r="15" spans="2:9" ht="15.75" thickBot="1" x14ac:dyDescent="0.3">
      <c r="B15" s="28"/>
      <c r="G15" s="73"/>
      <c r="H15" s="72">
        <f>SUM(H4:H14)</f>
        <v>21542.25</v>
      </c>
    </row>
    <row r="17" spans="2:4" ht="15.75" thickBot="1" x14ac:dyDescent="0.3"/>
    <row r="18" spans="2:4" x14ac:dyDescent="0.25">
      <c r="B18" s="434" t="s">
        <v>80</v>
      </c>
      <c r="C18" s="436" t="s">
        <v>81</v>
      </c>
    </row>
    <row r="19" spans="2:4" ht="15.75" thickBot="1" x14ac:dyDescent="0.3">
      <c r="B19" s="435"/>
      <c r="C19" s="437"/>
    </row>
    <row r="20" spans="2:4" x14ac:dyDescent="0.25">
      <c r="B20" s="71" t="s">
        <v>0</v>
      </c>
      <c r="C20" s="31">
        <v>1</v>
      </c>
      <c r="D20" s="1" t="s">
        <v>164</v>
      </c>
    </row>
    <row r="21" spans="2:4" ht="22.5" x14ac:dyDescent="0.25">
      <c r="B21" s="67" t="s">
        <v>82</v>
      </c>
      <c r="C21" s="33" t="s">
        <v>36</v>
      </c>
      <c r="D21" s="1" t="s">
        <v>163</v>
      </c>
    </row>
    <row r="22" spans="2:4" ht="15.75" customHeight="1" x14ac:dyDescent="0.25">
      <c r="B22" s="67" t="s">
        <v>1</v>
      </c>
      <c r="C22" s="33">
        <v>306</v>
      </c>
      <c r="D22" s="1" t="s">
        <v>162</v>
      </c>
    </row>
    <row r="23" spans="2:4" x14ac:dyDescent="0.25">
      <c r="B23" s="66" t="s">
        <v>2</v>
      </c>
      <c r="C23" s="33" t="s">
        <v>37</v>
      </c>
      <c r="D23" s="1" t="s">
        <v>161</v>
      </c>
    </row>
    <row r="24" spans="2:4" x14ac:dyDescent="0.25">
      <c r="B24" s="65" t="s">
        <v>3</v>
      </c>
      <c r="C24" s="33" t="s">
        <v>38</v>
      </c>
    </row>
    <row r="25" spans="2:4" x14ac:dyDescent="0.25">
      <c r="B25" s="64" t="s">
        <v>4</v>
      </c>
      <c r="C25" s="41">
        <v>0</v>
      </c>
    </row>
    <row r="26" spans="2:4" ht="22.5" x14ac:dyDescent="0.25">
      <c r="B26" s="62" t="s">
        <v>84</v>
      </c>
      <c r="C26" s="33"/>
    </row>
    <row r="27" spans="2:4" ht="15.75" customHeight="1" x14ac:dyDescent="0.25">
      <c r="B27" s="62" t="s">
        <v>85</v>
      </c>
      <c r="C27" s="33"/>
    </row>
    <row r="28" spans="2:4" x14ac:dyDescent="0.25">
      <c r="B28" s="61" t="s">
        <v>86</v>
      </c>
      <c r="C28" s="33"/>
    </row>
    <row r="29" spans="2:4" x14ac:dyDescent="0.25">
      <c r="B29" s="59" t="s">
        <v>87</v>
      </c>
      <c r="C29" s="33"/>
    </row>
    <row r="30" spans="2:4" ht="15.75" thickBot="1" x14ac:dyDescent="0.3">
      <c r="B30" s="57" t="s">
        <v>88</v>
      </c>
      <c r="C30" s="40"/>
    </row>
  </sheetData>
  <mergeCells count="7">
    <mergeCell ref="D2:D3"/>
    <mergeCell ref="E2:F2"/>
    <mergeCell ref="G2:H2"/>
    <mergeCell ref="B18:B19"/>
    <mergeCell ref="C18:C19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B33" sqref="B33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4" t="s">
        <v>67</v>
      </c>
      <c r="F3" s="54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/>
      <c r="D4" s="6"/>
      <c r="E4" s="6"/>
      <c r="F4" s="6"/>
      <c r="G4" s="6"/>
      <c r="H4" s="49">
        <v>67004.39</v>
      </c>
    </row>
    <row r="5" spans="2:8" x14ac:dyDescent="0.25">
      <c r="B5" s="8" t="s">
        <v>70</v>
      </c>
      <c r="C5" s="9"/>
      <c r="D5" s="9"/>
      <c r="E5" s="9"/>
      <c r="F5" s="9"/>
      <c r="G5" s="9"/>
      <c r="H5" s="11">
        <v>21580.15</v>
      </c>
    </row>
    <row r="6" spans="2:8" x14ac:dyDescent="0.25">
      <c r="B6" s="8" t="s">
        <v>71</v>
      </c>
      <c r="C6" s="9"/>
      <c r="D6" s="9"/>
      <c r="E6" s="9"/>
      <c r="F6" s="9"/>
      <c r="G6" s="9"/>
      <c r="H6" s="11">
        <v>172.8</v>
      </c>
    </row>
    <row r="7" spans="2:8" x14ac:dyDescent="0.25">
      <c r="B7" s="12" t="s">
        <v>72</v>
      </c>
      <c r="C7" s="9"/>
      <c r="D7" s="9"/>
      <c r="E7" s="9"/>
      <c r="F7" s="9"/>
      <c r="G7" s="9"/>
      <c r="H7" s="11">
        <v>11618.32</v>
      </c>
    </row>
    <row r="8" spans="2:8" x14ac:dyDescent="0.25">
      <c r="B8" s="8" t="s">
        <v>73</v>
      </c>
      <c r="C8" s="9"/>
      <c r="D8" s="9"/>
      <c r="E8" s="9"/>
      <c r="F8" s="9"/>
      <c r="G8" s="9"/>
      <c r="H8" s="11">
        <v>8589.02</v>
      </c>
    </row>
    <row r="9" spans="2:8" x14ac:dyDescent="0.25">
      <c r="B9" s="8" t="s">
        <v>74</v>
      </c>
      <c r="C9" s="9"/>
      <c r="D9" s="9"/>
      <c r="E9" s="9"/>
      <c r="F9" s="9"/>
      <c r="G9" s="9"/>
      <c r="H9" s="11">
        <v>4942.6000000000004</v>
      </c>
    </row>
    <row r="10" spans="2:8" x14ac:dyDescent="0.25">
      <c r="B10" s="14" t="s">
        <v>75</v>
      </c>
      <c r="C10" s="15"/>
      <c r="D10" s="16"/>
      <c r="E10" s="17"/>
      <c r="F10" s="17"/>
      <c r="G10" s="16"/>
      <c r="H10" s="47">
        <v>17869.689999999999</v>
      </c>
    </row>
    <row r="11" spans="2:8" x14ac:dyDescent="0.25">
      <c r="B11" s="14" t="s">
        <v>76</v>
      </c>
      <c r="C11" s="18"/>
      <c r="D11" s="19"/>
      <c r="E11" s="20"/>
      <c r="F11" s="20"/>
      <c r="G11" s="19"/>
      <c r="H11" s="45">
        <v>6615.12</v>
      </c>
    </row>
    <row r="12" spans="2:8" x14ac:dyDescent="0.25">
      <c r="B12" s="14" t="s">
        <v>77</v>
      </c>
      <c r="C12" s="18"/>
      <c r="D12" s="19"/>
      <c r="E12" s="20"/>
      <c r="F12" s="20"/>
      <c r="G12" s="19"/>
      <c r="H12" s="45">
        <v>3120</v>
      </c>
    </row>
    <row r="13" spans="2:8" x14ac:dyDescent="0.25">
      <c r="B13" s="22" t="s">
        <v>78</v>
      </c>
      <c r="C13" s="9"/>
      <c r="D13" s="9"/>
      <c r="E13" s="9"/>
      <c r="F13" s="9"/>
      <c r="G13" s="9"/>
      <c r="H13" s="11">
        <v>10755.45</v>
      </c>
    </row>
    <row r="14" spans="2:8" ht="15.75" thickBot="1" x14ac:dyDescent="0.3">
      <c r="B14" s="23" t="s">
        <v>79</v>
      </c>
      <c r="C14" s="24"/>
      <c r="D14" s="25"/>
      <c r="E14" s="26"/>
      <c r="F14" s="26"/>
      <c r="G14" s="25"/>
      <c r="H14" s="42">
        <v>12328.65</v>
      </c>
    </row>
    <row r="15" spans="2:8" ht="15.75" thickBot="1" x14ac:dyDescent="0.3">
      <c r="B15" s="28"/>
      <c r="G15" s="29"/>
      <c r="H15" s="30">
        <v>161950.01999999999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1</v>
      </c>
    </row>
    <row r="21" spans="2:3" ht="22.5" x14ac:dyDescent="0.25">
      <c r="B21" s="32" t="s">
        <v>82</v>
      </c>
      <c r="C21" s="33" t="s">
        <v>39</v>
      </c>
    </row>
    <row r="22" spans="2:3" ht="15.75" customHeight="1" x14ac:dyDescent="0.25">
      <c r="B22" s="32" t="s">
        <v>1</v>
      </c>
      <c r="C22" s="33">
        <v>70</v>
      </c>
    </row>
    <row r="23" spans="2:3" x14ac:dyDescent="0.25">
      <c r="B23" s="34" t="s">
        <v>2</v>
      </c>
      <c r="C23" s="33">
        <v>29</v>
      </c>
    </row>
    <row r="24" spans="2:3" x14ac:dyDescent="0.25">
      <c r="B24" s="22" t="s">
        <v>3</v>
      </c>
      <c r="C24" s="33" t="s">
        <v>40</v>
      </c>
    </row>
    <row r="25" spans="2:3" x14ac:dyDescent="0.25">
      <c r="B25" s="14" t="s">
        <v>4</v>
      </c>
      <c r="C25" s="141">
        <v>100</v>
      </c>
    </row>
    <row r="26" spans="2:3" ht="22.5" x14ac:dyDescent="0.25">
      <c r="B26" s="36" t="s">
        <v>84</v>
      </c>
      <c r="C26" s="33"/>
    </row>
    <row r="27" spans="2:3" ht="15.75" customHeight="1" x14ac:dyDescent="0.25">
      <c r="B27" s="36" t="s">
        <v>85</v>
      </c>
      <c r="C27" s="33"/>
    </row>
    <row r="28" spans="2:3" x14ac:dyDescent="0.25">
      <c r="B28" s="37" t="s">
        <v>86</v>
      </c>
      <c r="C28" s="33"/>
    </row>
    <row r="29" spans="2:3" x14ac:dyDescent="0.25">
      <c r="B29" s="38" t="s">
        <v>87</v>
      </c>
      <c r="C29" s="33"/>
    </row>
    <row r="30" spans="2:3" ht="15.75" thickBot="1" x14ac:dyDescent="0.3">
      <c r="B30" s="39" t="s">
        <v>88</v>
      </c>
      <c r="C30" s="40"/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B18" sqref="B18:H25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4" t="s">
        <v>67</v>
      </c>
      <c r="F3" s="54" t="s">
        <v>68</v>
      </c>
      <c r="G3" s="52" t="s">
        <v>67</v>
      </c>
      <c r="H3" s="51" t="s">
        <v>68</v>
      </c>
    </row>
    <row r="4" spans="2:8" ht="22.5" x14ac:dyDescent="0.25">
      <c r="B4" s="5" t="s">
        <v>69</v>
      </c>
      <c r="C4" s="139" t="s">
        <v>159</v>
      </c>
      <c r="D4" s="140" t="s">
        <v>160</v>
      </c>
      <c r="E4" s="139">
        <v>320</v>
      </c>
      <c r="F4" s="139">
        <v>3840</v>
      </c>
      <c r="G4" s="139">
        <v>1600</v>
      </c>
      <c r="H4" s="138">
        <v>19200</v>
      </c>
    </row>
    <row r="5" spans="2:8" ht="22.5" x14ac:dyDescent="0.25">
      <c r="B5" s="8" t="s">
        <v>70</v>
      </c>
      <c r="C5" s="134" t="s">
        <v>159</v>
      </c>
      <c r="D5" s="135" t="s">
        <v>158</v>
      </c>
      <c r="E5" s="134">
        <v>320</v>
      </c>
      <c r="F5" s="134">
        <v>3840</v>
      </c>
      <c r="G5" s="134">
        <v>960</v>
      </c>
      <c r="H5" s="133">
        <v>11520</v>
      </c>
    </row>
    <row r="6" spans="2:8" x14ac:dyDescent="0.25">
      <c r="B6" s="8" t="s">
        <v>71</v>
      </c>
      <c r="C6" s="134" t="s">
        <v>68</v>
      </c>
      <c r="D6" s="135" t="s">
        <v>157</v>
      </c>
      <c r="E6" s="134">
        <v>0</v>
      </c>
      <c r="F6" s="134">
        <v>1</v>
      </c>
      <c r="G6" s="134">
        <v>0</v>
      </c>
      <c r="H6" s="133">
        <v>78</v>
      </c>
    </row>
    <row r="7" spans="2:8" ht="22.5" x14ac:dyDescent="0.25">
      <c r="B7" s="12" t="s">
        <v>72</v>
      </c>
      <c r="C7" s="134" t="s">
        <v>67</v>
      </c>
      <c r="D7" s="135" t="s">
        <v>156</v>
      </c>
      <c r="E7" s="134">
        <v>1</v>
      </c>
      <c r="F7" s="134">
        <v>12</v>
      </c>
      <c r="G7" s="134">
        <v>45</v>
      </c>
      <c r="H7" s="133">
        <v>540</v>
      </c>
    </row>
    <row r="8" spans="2:8" ht="22.5" x14ac:dyDescent="0.25">
      <c r="B8" s="8" t="s">
        <v>73</v>
      </c>
      <c r="C8" s="134" t="s">
        <v>148</v>
      </c>
      <c r="D8" s="135" t="s">
        <v>155</v>
      </c>
      <c r="E8" s="134">
        <v>1</v>
      </c>
      <c r="F8" s="134">
        <v>12</v>
      </c>
      <c r="G8" s="134">
        <v>25</v>
      </c>
      <c r="H8" s="133">
        <v>300</v>
      </c>
    </row>
    <row r="9" spans="2:8" ht="22.5" x14ac:dyDescent="0.25">
      <c r="B9" s="8" t="s">
        <v>74</v>
      </c>
      <c r="C9" s="134" t="s">
        <v>154</v>
      </c>
      <c r="D9" s="135" t="s">
        <v>153</v>
      </c>
      <c r="E9" s="134">
        <v>1</v>
      </c>
      <c r="F9" s="134">
        <v>12</v>
      </c>
      <c r="G9" s="134">
        <v>265</v>
      </c>
      <c r="H9" s="133">
        <v>3180</v>
      </c>
    </row>
    <row r="10" spans="2:8" ht="22.5" x14ac:dyDescent="0.25">
      <c r="B10" s="14" t="s">
        <v>75</v>
      </c>
      <c r="C10" s="134" t="s">
        <v>152</v>
      </c>
      <c r="D10" s="137" t="s">
        <v>151</v>
      </c>
      <c r="E10" s="134">
        <v>1200</v>
      </c>
      <c r="F10" s="134">
        <v>14400</v>
      </c>
      <c r="G10" s="136">
        <v>1200</v>
      </c>
      <c r="H10" s="133">
        <v>14400</v>
      </c>
    </row>
    <row r="11" spans="2:8" ht="22.5" x14ac:dyDescent="0.25">
      <c r="B11" s="14" t="s">
        <v>76</v>
      </c>
      <c r="C11" s="134" t="s">
        <v>67</v>
      </c>
      <c r="D11" s="137" t="s">
        <v>150</v>
      </c>
      <c r="E11" s="134">
        <v>1</v>
      </c>
      <c r="F11" s="134">
        <v>12</v>
      </c>
      <c r="G11" s="136">
        <v>50</v>
      </c>
      <c r="H11" s="133">
        <v>600</v>
      </c>
    </row>
    <row r="12" spans="2:8" ht="22.5" x14ac:dyDescent="0.25">
      <c r="B12" s="14" t="s">
        <v>77</v>
      </c>
      <c r="C12" s="134" t="s">
        <v>67</v>
      </c>
      <c r="D12" s="137" t="s">
        <v>149</v>
      </c>
      <c r="E12" s="134">
        <v>2</v>
      </c>
      <c r="F12" s="134">
        <v>24</v>
      </c>
      <c r="G12" s="136">
        <v>40</v>
      </c>
      <c r="H12" s="133">
        <v>960</v>
      </c>
    </row>
    <row r="13" spans="2:8" ht="22.5" x14ac:dyDescent="0.25">
      <c r="B13" s="22" t="s">
        <v>78</v>
      </c>
      <c r="C13" s="134" t="s">
        <v>148</v>
      </c>
      <c r="D13" s="135" t="s">
        <v>147</v>
      </c>
      <c r="E13" s="134">
        <v>4</v>
      </c>
      <c r="F13" s="134">
        <v>48</v>
      </c>
      <c r="G13" s="134">
        <v>4800</v>
      </c>
      <c r="H13" s="133">
        <v>57600</v>
      </c>
    </row>
    <row r="14" spans="2:8" ht="15.75" thickBot="1" x14ac:dyDescent="0.3">
      <c r="B14" s="23" t="s">
        <v>79</v>
      </c>
      <c r="C14" s="24"/>
      <c r="D14" s="132"/>
      <c r="E14" s="26"/>
      <c r="F14" s="26"/>
      <c r="G14" s="25"/>
      <c r="H14" s="42"/>
    </row>
    <row r="15" spans="2:8" ht="15.75" thickBot="1" x14ac:dyDescent="0.3">
      <c r="B15" s="28"/>
      <c r="G15" s="29"/>
      <c r="H15" s="30">
        <f>SUM(H4:H14)</f>
        <v>108378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 t="s">
        <v>41</v>
      </c>
    </row>
    <row r="21" spans="2:3" ht="22.5" x14ac:dyDescent="0.25">
      <c r="B21" s="32" t="s">
        <v>82</v>
      </c>
      <c r="C21" s="33" t="s">
        <v>42</v>
      </c>
    </row>
    <row r="22" spans="2:3" ht="15.75" customHeight="1" x14ac:dyDescent="0.25">
      <c r="B22" s="32" t="s">
        <v>1</v>
      </c>
      <c r="C22" s="33" t="s">
        <v>43</v>
      </c>
    </row>
    <row r="23" spans="2:3" x14ac:dyDescent="0.25">
      <c r="B23" s="34" t="s">
        <v>2</v>
      </c>
      <c r="C23" s="33" t="s">
        <v>44</v>
      </c>
    </row>
    <row r="24" spans="2:3" x14ac:dyDescent="0.25">
      <c r="B24" s="22" t="s">
        <v>3</v>
      </c>
      <c r="C24" s="33" t="s">
        <v>43</v>
      </c>
    </row>
    <row r="25" spans="2:3" x14ac:dyDescent="0.25">
      <c r="B25" s="14" t="s">
        <v>4</v>
      </c>
      <c r="C25" s="41">
        <v>0</v>
      </c>
    </row>
    <row r="27" spans="2:3" ht="15.75" customHeight="1" x14ac:dyDescent="0.25"/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E51"/>
  <sheetViews>
    <sheetView tabSelected="1" workbookViewId="0">
      <selection activeCell="B2" sqref="B2"/>
    </sheetView>
  </sheetViews>
  <sheetFormatPr defaultRowHeight="15" x14ac:dyDescent="0.25"/>
  <cols>
    <col min="1" max="1" width="3" style="1" customWidth="1"/>
    <col min="2" max="2" width="18.140625" style="1" customWidth="1"/>
    <col min="3" max="3" width="22.42578125" style="1" customWidth="1"/>
    <col min="4" max="4" width="11.5703125" style="1" customWidth="1"/>
    <col min="5" max="5" width="48.140625" style="1" customWidth="1"/>
    <col min="6" max="16384" width="9.140625" style="1"/>
  </cols>
  <sheetData>
    <row r="5" spans="2:5" ht="15.75" thickBot="1" x14ac:dyDescent="0.3"/>
    <row r="6" spans="2:5" ht="19.5" thickBot="1" x14ac:dyDescent="0.35">
      <c r="B6" s="409" t="s">
        <v>300</v>
      </c>
      <c r="C6" s="410"/>
      <c r="D6" s="410"/>
      <c r="E6" s="411"/>
    </row>
    <row r="7" spans="2:5" x14ac:dyDescent="0.25">
      <c r="B7" s="371" t="s">
        <v>301</v>
      </c>
      <c r="C7" s="412">
        <v>42370</v>
      </c>
      <c r="D7" s="412"/>
      <c r="E7" s="413"/>
    </row>
    <row r="8" spans="2:5" x14ac:dyDescent="0.25">
      <c r="B8" s="371" t="s">
        <v>302</v>
      </c>
      <c r="C8" s="414" t="s">
        <v>303</v>
      </c>
      <c r="D8" s="414"/>
      <c r="E8" s="415"/>
    </row>
    <row r="9" spans="2:5" x14ac:dyDescent="0.25">
      <c r="B9" s="371" t="s">
        <v>304</v>
      </c>
      <c r="C9" s="414">
        <v>123456789</v>
      </c>
      <c r="D9" s="414"/>
      <c r="E9" s="415"/>
    </row>
    <row r="10" spans="2:5" x14ac:dyDescent="0.25">
      <c r="B10" s="371" t="s">
        <v>305</v>
      </c>
      <c r="C10" s="414" t="s">
        <v>306</v>
      </c>
      <c r="D10" s="414"/>
      <c r="E10" s="415"/>
    </row>
    <row r="11" spans="2:5" ht="15.75" thickBot="1" x14ac:dyDescent="0.3">
      <c r="B11" s="371" t="s">
        <v>290</v>
      </c>
      <c r="C11" s="416" t="s">
        <v>307</v>
      </c>
      <c r="D11" s="416"/>
      <c r="E11" s="417"/>
    </row>
    <row r="12" spans="2:5" ht="15.75" thickBot="1" x14ac:dyDescent="0.3">
      <c r="B12" s="372" t="s">
        <v>308</v>
      </c>
      <c r="C12" s="373" t="s">
        <v>309</v>
      </c>
      <c r="D12" s="373" t="s">
        <v>310</v>
      </c>
      <c r="E12" s="374" t="s">
        <v>311</v>
      </c>
    </row>
    <row r="13" spans="2:5" ht="43.5" customHeight="1" x14ac:dyDescent="0.25">
      <c r="B13" s="375">
        <v>42370</v>
      </c>
      <c r="C13" s="400" t="s">
        <v>334</v>
      </c>
      <c r="D13" s="376">
        <v>5</v>
      </c>
      <c r="E13" s="401" t="s">
        <v>333</v>
      </c>
    </row>
    <row r="14" spans="2:5" x14ac:dyDescent="0.25">
      <c r="B14" s="377">
        <f>B13+1</f>
        <v>42371</v>
      </c>
      <c r="C14" s="378"/>
      <c r="D14" s="378">
        <v>8</v>
      </c>
      <c r="E14" s="402"/>
    </row>
    <row r="15" spans="2:5" x14ac:dyDescent="0.25">
      <c r="B15" s="377">
        <f t="shared" ref="B15:B43" si="0">B14+1</f>
        <v>42372</v>
      </c>
      <c r="C15" s="378"/>
      <c r="D15" s="378">
        <v>1</v>
      </c>
      <c r="E15" s="402"/>
    </row>
    <row r="16" spans="2:5" x14ac:dyDescent="0.25">
      <c r="B16" s="377">
        <f t="shared" si="0"/>
        <v>42373</v>
      </c>
      <c r="C16" s="378"/>
      <c r="D16" s="378">
        <v>0</v>
      </c>
      <c r="E16" s="402"/>
    </row>
    <row r="17" spans="2:5" x14ac:dyDescent="0.25">
      <c r="B17" s="377">
        <f t="shared" si="0"/>
        <v>42374</v>
      </c>
      <c r="C17" s="378"/>
      <c r="D17" s="378"/>
      <c r="E17" s="402"/>
    </row>
    <row r="18" spans="2:5" x14ac:dyDescent="0.25">
      <c r="B18" s="377">
        <f t="shared" si="0"/>
        <v>42375</v>
      </c>
      <c r="C18" s="378"/>
      <c r="D18" s="378"/>
      <c r="E18" s="402"/>
    </row>
    <row r="19" spans="2:5" x14ac:dyDescent="0.25">
      <c r="B19" s="377">
        <f t="shared" si="0"/>
        <v>42376</v>
      </c>
      <c r="C19" s="378"/>
      <c r="D19" s="378"/>
      <c r="E19" s="402"/>
    </row>
    <row r="20" spans="2:5" x14ac:dyDescent="0.25">
      <c r="B20" s="377">
        <f t="shared" si="0"/>
        <v>42377</v>
      </c>
      <c r="C20" s="378"/>
      <c r="D20" s="378"/>
      <c r="E20" s="402"/>
    </row>
    <row r="21" spans="2:5" x14ac:dyDescent="0.25">
      <c r="B21" s="377">
        <f t="shared" si="0"/>
        <v>42378</v>
      </c>
      <c r="C21" s="378"/>
      <c r="D21" s="378"/>
      <c r="E21" s="402"/>
    </row>
    <row r="22" spans="2:5" x14ac:dyDescent="0.25">
      <c r="B22" s="377">
        <f t="shared" si="0"/>
        <v>42379</v>
      </c>
      <c r="C22" s="378"/>
      <c r="D22" s="378"/>
      <c r="E22" s="402"/>
    </row>
    <row r="23" spans="2:5" x14ac:dyDescent="0.25">
      <c r="B23" s="377">
        <f t="shared" si="0"/>
        <v>42380</v>
      </c>
      <c r="C23" s="378"/>
      <c r="D23" s="378"/>
      <c r="E23" s="402"/>
    </row>
    <row r="24" spans="2:5" x14ac:dyDescent="0.25">
      <c r="B24" s="377">
        <f t="shared" si="0"/>
        <v>42381</v>
      </c>
      <c r="C24" s="378"/>
      <c r="D24" s="378"/>
      <c r="E24" s="402"/>
    </row>
    <row r="25" spans="2:5" x14ac:dyDescent="0.25">
      <c r="B25" s="377">
        <f t="shared" si="0"/>
        <v>42382</v>
      </c>
      <c r="C25" s="378"/>
      <c r="D25" s="378"/>
      <c r="E25" s="402"/>
    </row>
    <row r="26" spans="2:5" x14ac:dyDescent="0.25">
      <c r="B26" s="377">
        <f t="shared" si="0"/>
        <v>42383</v>
      </c>
      <c r="C26" s="378"/>
      <c r="D26" s="378"/>
      <c r="E26" s="402"/>
    </row>
    <row r="27" spans="2:5" x14ac:dyDescent="0.25">
      <c r="B27" s="377">
        <f t="shared" si="0"/>
        <v>42384</v>
      </c>
      <c r="C27" s="378"/>
      <c r="D27" s="378"/>
      <c r="E27" s="402"/>
    </row>
    <row r="28" spans="2:5" x14ac:dyDescent="0.25">
      <c r="B28" s="377">
        <f t="shared" si="0"/>
        <v>42385</v>
      </c>
      <c r="C28" s="378"/>
      <c r="D28" s="378"/>
      <c r="E28" s="402"/>
    </row>
    <row r="29" spans="2:5" x14ac:dyDescent="0.25">
      <c r="B29" s="377">
        <f t="shared" si="0"/>
        <v>42386</v>
      </c>
      <c r="C29" s="378"/>
      <c r="D29" s="378"/>
      <c r="E29" s="402"/>
    </row>
    <row r="30" spans="2:5" x14ac:dyDescent="0.25">
      <c r="B30" s="377">
        <f t="shared" si="0"/>
        <v>42387</v>
      </c>
      <c r="C30" s="378"/>
      <c r="D30" s="378"/>
      <c r="E30" s="402"/>
    </row>
    <row r="31" spans="2:5" x14ac:dyDescent="0.25">
      <c r="B31" s="377">
        <f t="shared" si="0"/>
        <v>42388</v>
      </c>
      <c r="C31" s="378"/>
      <c r="D31" s="378"/>
      <c r="E31" s="402"/>
    </row>
    <row r="32" spans="2:5" x14ac:dyDescent="0.25">
      <c r="B32" s="377">
        <f t="shared" si="0"/>
        <v>42389</v>
      </c>
      <c r="C32" s="378"/>
      <c r="D32" s="378"/>
      <c r="E32" s="402"/>
    </row>
    <row r="33" spans="2:5" x14ac:dyDescent="0.25">
      <c r="B33" s="377">
        <f t="shared" si="0"/>
        <v>42390</v>
      </c>
      <c r="C33" s="378"/>
      <c r="D33" s="378"/>
      <c r="E33" s="402"/>
    </row>
    <row r="34" spans="2:5" x14ac:dyDescent="0.25">
      <c r="B34" s="377">
        <f t="shared" si="0"/>
        <v>42391</v>
      </c>
      <c r="C34" s="378"/>
      <c r="D34" s="378"/>
      <c r="E34" s="402"/>
    </row>
    <row r="35" spans="2:5" x14ac:dyDescent="0.25">
      <c r="B35" s="377">
        <f t="shared" si="0"/>
        <v>42392</v>
      </c>
      <c r="C35" s="378"/>
      <c r="D35" s="378"/>
      <c r="E35" s="402"/>
    </row>
    <row r="36" spans="2:5" x14ac:dyDescent="0.25">
      <c r="B36" s="377">
        <f t="shared" si="0"/>
        <v>42393</v>
      </c>
      <c r="C36" s="378"/>
      <c r="D36" s="378"/>
      <c r="E36" s="402"/>
    </row>
    <row r="37" spans="2:5" x14ac:dyDescent="0.25">
      <c r="B37" s="377">
        <f t="shared" si="0"/>
        <v>42394</v>
      </c>
      <c r="C37" s="378"/>
      <c r="D37" s="378"/>
      <c r="E37" s="402"/>
    </row>
    <row r="38" spans="2:5" x14ac:dyDescent="0.25">
      <c r="B38" s="377">
        <f t="shared" si="0"/>
        <v>42395</v>
      </c>
      <c r="C38" s="378"/>
      <c r="D38" s="378"/>
      <c r="E38" s="402"/>
    </row>
    <row r="39" spans="2:5" x14ac:dyDescent="0.25">
      <c r="B39" s="377">
        <f t="shared" si="0"/>
        <v>42396</v>
      </c>
      <c r="C39" s="378"/>
      <c r="D39" s="378"/>
      <c r="E39" s="402"/>
    </row>
    <row r="40" spans="2:5" x14ac:dyDescent="0.25">
      <c r="B40" s="377">
        <f t="shared" si="0"/>
        <v>42397</v>
      </c>
      <c r="C40" s="378"/>
      <c r="D40" s="378"/>
      <c r="E40" s="402"/>
    </row>
    <row r="41" spans="2:5" x14ac:dyDescent="0.25">
      <c r="B41" s="377">
        <f t="shared" si="0"/>
        <v>42398</v>
      </c>
      <c r="C41" s="378"/>
      <c r="D41" s="378"/>
      <c r="E41" s="402"/>
    </row>
    <row r="42" spans="2:5" x14ac:dyDescent="0.25">
      <c r="B42" s="377">
        <f t="shared" si="0"/>
        <v>42399</v>
      </c>
      <c r="C42" s="378"/>
      <c r="D42" s="378"/>
      <c r="E42" s="402"/>
    </row>
    <row r="43" spans="2:5" ht="15.75" thickBot="1" x14ac:dyDescent="0.3">
      <c r="B43" s="379">
        <f t="shared" si="0"/>
        <v>42400</v>
      </c>
      <c r="C43" s="380"/>
      <c r="D43" s="380"/>
      <c r="E43" s="402"/>
    </row>
    <row r="44" spans="2:5" ht="15.75" thickBot="1" x14ac:dyDescent="0.3">
      <c r="B44" s="381" t="s">
        <v>312</v>
      </c>
      <c r="C44" s="382"/>
      <c r="D44" s="383">
        <f>SUM(D13:D43)</f>
        <v>14</v>
      </c>
      <c r="E44" s="403"/>
    </row>
    <row r="45" spans="2:5" ht="15.75" thickBot="1" x14ac:dyDescent="0.3">
      <c r="B45" s="404" t="s">
        <v>313</v>
      </c>
      <c r="C45" s="405"/>
      <c r="D45" s="405"/>
      <c r="E45" s="374">
        <v>25</v>
      </c>
    </row>
    <row r="46" spans="2:5" x14ac:dyDescent="0.25">
      <c r="B46" s="353"/>
      <c r="C46" s="270"/>
      <c r="D46" s="270"/>
      <c r="E46" s="384"/>
    </row>
    <row r="47" spans="2:5" x14ac:dyDescent="0.25">
      <c r="B47" s="353" t="s">
        <v>314</v>
      </c>
      <c r="C47" s="270"/>
      <c r="D47" s="270"/>
      <c r="E47" s="384"/>
    </row>
    <row r="48" spans="2:5" x14ac:dyDescent="0.25">
      <c r="B48" s="353"/>
      <c r="C48" s="270"/>
      <c r="D48" s="270"/>
      <c r="E48" s="384"/>
    </row>
    <row r="49" spans="2:5" ht="15.75" thickBot="1" x14ac:dyDescent="0.3">
      <c r="B49" s="354" t="s">
        <v>315</v>
      </c>
      <c r="C49" s="355"/>
      <c r="D49" s="355"/>
      <c r="E49" s="385"/>
    </row>
    <row r="50" spans="2:5" ht="15.75" thickBot="1" x14ac:dyDescent="0.3"/>
    <row r="51" spans="2:5" ht="30.75" customHeight="1" thickBot="1" x14ac:dyDescent="0.3">
      <c r="B51" s="406" t="s">
        <v>316</v>
      </c>
      <c r="C51" s="407"/>
      <c r="D51" s="407"/>
      <c r="E51" s="408"/>
    </row>
  </sheetData>
  <mergeCells count="9">
    <mergeCell ref="E13:E44"/>
    <mergeCell ref="B45:D45"/>
    <mergeCell ref="B51:E51"/>
    <mergeCell ref="B6:E6"/>
    <mergeCell ref="C7:E7"/>
    <mergeCell ref="C8:E8"/>
    <mergeCell ref="C9:E9"/>
    <mergeCell ref="C10:E10"/>
    <mergeCell ref="C11:E11"/>
  </mergeCells>
  <pageMargins left="0.7" right="0.7" top="0.75" bottom="0.75" header="0.3" footer="0.3"/>
  <pageSetup paperSize="9" scale="92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workbookViewId="0">
      <selection activeCell="K15" sqref="K15"/>
    </sheetView>
  </sheetViews>
  <sheetFormatPr defaultColWidth="8.85546875" defaultRowHeight="12.75" customHeight="1" x14ac:dyDescent="0.2"/>
  <cols>
    <col min="1" max="1" width="2.42578125" style="110" customWidth="1"/>
    <col min="2" max="2" width="71.140625" style="110" customWidth="1"/>
    <col min="3" max="3" width="13.7109375" style="110" customWidth="1"/>
    <col min="4" max="4" width="11.85546875" style="110" customWidth="1"/>
    <col min="5" max="7" width="8.85546875" style="110" customWidth="1"/>
    <col min="8" max="8" width="10" style="110" customWidth="1"/>
    <col min="9" max="256" width="8.85546875" style="110" customWidth="1"/>
    <col min="257" max="16384" width="8.85546875" style="109"/>
  </cols>
  <sheetData>
    <row r="1" spans="1:8" ht="14.1" customHeight="1" thickBot="1" x14ac:dyDescent="0.25">
      <c r="A1" s="111"/>
      <c r="B1" s="126"/>
      <c r="C1" s="126"/>
      <c r="D1" s="126"/>
      <c r="E1" s="131"/>
      <c r="F1" s="131"/>
      <c r="G1" s="131"/>
      <c r="H1" s="126"/>
    </row>
    <row r="2" spans="1:8" ht="14.1" customHeight="1" x14ac:dyDescent="0.2">
      <c r="A2" s="116"/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1:8" ht="14.1" customHeight="1" thickBot="1" x14ac:dyDescent="0.25">
      <c r="A3" s="116"/>
      <c r="B3" s="426"/>
      <c r="C3" s="430"/>
      <c r="D3" s="430"/>
      <c r="E3" s="159" t="s">
        <v>67</v>
      </c>
      <c r="F3" s="159" t="s">
        <v>68</v>
      </c>
      <c r="G3" s="52" t="s">
        <v>67</v>
      </c>
      <c r="H3" s="51" t="s">
        <v>68</v>
      </c>
    </row>
    <row r="4" spans="1:8" ht="18.2" customHeight="1" x14ac:dyDescent="0.2">
      <c r="A4" s="116"/>
      <c r="B4" s="5" t="s">
        <v>69</v>
      </c>
      <c r="C4" s="139" t="s">
        <v>137</v>
      </c>
      <c r="D4" s="140" t="s">
        <v>146</v>
      </c>
      <c r="E4" s="139" t="s">
        <v>135</v>
      </c>
      <c r="F4" s="139" t="s">
        <v>134</v>
      </c>
      <c r="G4" s="309">
        <v>1415</v>
      </c>
      <c r="H4" s="310">
        <v>16980</v>
      </c>
    </row>
    <row r="5" spans="1:8" ht="17.649999999999999" customHeight="1" x14ac:dyDescent="0.2">
      <c r="A5" s="116"/>
      <c r="B5" s="8" t="s">
        <v>70</v>
      </c>
      <c r="C5" s="134" t="s">
        <v>137</v>
      </c>
      <c r="D5" s="135" t="s">
        <v>145</v>
      </c>
      <c r="E5" s="134" t="s">
        <v>144</v>
      </c>
      <c r="F5" s="134" t="s">
        <v>134</v>
      </c>
      <c r="G5" s="308">
        <v>440</v>
      </c>
      <c r="H5" s="311">
        <v>5280</v>
      </c>
    </row>
    <row r="6" spans="1:8" ht="17.649999999999999" customHeight="1" x14ac:dyDescent="0.2">
      <c r="A6" s="116"/>
      <c r="B6" s="8" t="s">
        <v>71</v>
      </c>
      <c r="C6" s="134" t="s">
        <v>143</v>
      </c>
      <c r="D6" s="135">
        <v>8.5</v>
      </c>
      <c r="E6" s="134">
        <v>12</v>
      </c>
      <c r="F6" s="134">
        <v>1</v>
      </c>
      <c r="G6" s="134">
        <v>8.5</v>
      </c>
      <c r="H6" s="311">
        <v>102</v>
      </c>
    </row>
    <row r="7" spans="1:8" ht="17.649999999999999" customHeight="1" x14ac:dyDescent="0.2">
      <c r="A7" s="116"/>
      <c r="B7" s="12" t="s">
        <v>72</v>
      </c>
      <c r="C7" s="134" t="s">
        <v>137</v>
      </c>
      <c r="D7" s="135" t="s">
        <v>142</v>
      </c>
      <c r="E7" s="134" t="s">
        <v>135</v>
      </c>
      <c r="F7" s="134" t="s">
        <v>134</v>
      </c>
      <c r="G7" s="134" t="s">
        <v>141</v>
      </c>
      <c r="H7" s="311">
        <v>4080</v>
      </c>
    </row>
    <row r="8" spans="1:8" ht="17.649999999999999" customHeight="1" x14ac:dyDescent="0.2">
      <c r="A8" s="116"/>
      <c r="B8" s="8" t="s">
        <v>73</v>
      </c>
      <c r="C8" s="134" t="s">
        <v>67</v>
      </c>
      <c r="D8" s="135">
        <v>85</v>
      </c>
      <c r="E8" s="134">
        <v>1</v>
      </c>
      <c r="F8" s="134">
        <v>12</v>
      </c>
      <c r="G8" s="134">
        <v>85</v>
      </c>
      <c r="H8" s="311">
        <v>1020</v>
      </c>
    </row>
    <row r="9" spans="1:8" ht="17.649999999999999" customHeight="1" x14ac:dyDescent="0.2">
      <c r="A9" s="116"/>
      <c r="B9" s="8" t="s">
        <v>74</v>
      </c>
      <c r="C9" s="134" t="s">
        <v>67</v>
      </c>
      <c r="D9" s="135">
        <v>270</v>
      </c>
      <c r="E9" s="134">
        <v>1</v>
      </c>
      <c r="F9" s="134">
        <v>12</v>
      </c>
      <c r="G9" s="134" t="s">
        <v>140</v>
      </c>
      <c r="H9" s="311">
        <v>3240</v>
      </c>
    </row>
    <row r="10" spans="1:8" ht="17.649999999999999" customHeight="1" x14ac:dyDescent="0.2">
      <c r="A10" s="116"/>
      <c r="B10" s="14" t="s">
        <v>75</v>
      </c>
      <c r="C10" s="134" t="s">
        <v>67</v>
      </c>
      <c r="D10" s="137">
        <v>100</v>
      </c>
      <c r="E10" s="134">
        <v>1</v>
      </c>
      <c r="F10" s="134">
        <v>12</v>
      </c>
      <c r="G10" s="136">
        <v>100</v>
      </c>
      <c r="H10" s="311">
        <v>1200</v>
      </c>
    </row>
    <row r="11" spans="1:8" ht="17.649999999999999" customHeight="1" x14ac:dyDescent="0.2">
      <c r="A11" s="116"/>
      <c r="B11" s="14" t="s">
        <v>76</v>
      </c>
      <c r="C11" s="134" t="s">
        <v>67</v>
      </c>
      <c r="D11" s="137">
        <v>100</v>
      </c>
      <c r="E11" s="134">
        <v>1</v>
      </c>
      <c r="F11" s="134">
        <v>12</v>
      </c>
      <c r="G11" s="136">
        <v>100</v>
      </c>
      <c r="H11" s="311">
        <v>1200</v>
      </c>
    </row>
    <row r="12" spans="1:8" ht="17.649999999999999" customHeight="1" x14ac:dyDescent="0.2">
      <c r="A12" s="116"/>
      <c r="B12" s="14" t="s">
        <v>77</v>
      </c>
      <c r="C12" s="134" t="s">
        <v>67</v>
      </c>
      <c r="D12" s="137">
        <v>50</v>
      </c>
      <c r="E12" s="134">
        <v>1</v>
      </c>
      <c r="F12" s="134">
        <v>12</v>
      </c>
      <c r="G12" s="136">
        <v>50</v>
      </c>
      <c r="H12" s="311">
        <v>600</v>
      </c>
    </row>
    <row r="13" spans="1:8" ht="17.649999999999999" customHeight="1" x14ac:dyDescent="0.2">
      <c r="A13" s="116"/>
      <c r="B13" s="22" t="s">
        <v>78</v>
      </c>
      <c r="C13" s="134" t="s">
        <v>137</v>
      </c>
      <c r="D13" s="135" t="s">
        <v>139</v>
      </c>
      <c r="E13" s="134" t="s">
        <v>135</v>
      </c>
      <c r="F13" s="134" t="s">
        <v>134</v>
      </c>
      <c r="G13" s="134" t="s">
        <v>138</v>
      </c>
      <c r="H13" s="311">
        <v>35280</v>
      </c>
    </row>
    <row r="14" spans="1:8" ht="18.2" customHeight="1" thickBot="1" x14ac:dyDescent="0.25">
      <c r="A14" s="116"/>
      <c r="B14" s="23" t="s">
        <v>79</v>
      </c>
      <c r="C14" s="24" t="s">
        <v>137</v>
      </c>
      <c r="D14" s="132" t="s">
        <v>136</v>
      </c>
      <c r="E14" s="26" t="s">
        <v>135</v>
      </c>
      <c r="F14" s="26" t="s">
        <v>134</v>
      </c>
      <c r="G14" s="25" t="s">
        <v>133</v>
      </c>
      <c r="H14" s="302">
        <v>5940</v>
      </c>
    </row>
    <row r="15" spans="1:8" ht="18.399999999999999" customHeight="1" thickBot="1" x14ac:dyDescent="0.3">
      <c r="A15" s="111"/>
      <c r="B15" s="28"/>
      <c r="C15" s="1"/>
      <c r="D15" s="1"/>
      <c r="E15" s="1"/>
      <c r="F15" s="1"/>
      <c r="G15" s="29">
        <v>6243.5</v>
      </c>
      <c r="H15" s="30">
        <v>74992</v>
      </c>
    </row>
    <row r="16" spans="1:8" ht="13.9" customHeight="1" x14ac:dyDescent="0.2">
      <c r="A16" s="111"/>
      <c r="B16" s="111"/>
      <c r="C16" s="130"/>
      <c r="D16" s="130"/>
      <c r="E16" s="129"/>
      <c r="F16" s="129"/>
      <c r="G16" s="128"/>
      <c r="H16" s="127"/>
    </row>
    <row r="17" spans="1:8" ht="14.1" customHeight="1" thickBot="1" x14ac:dyDescent="0.25">
      <c r="A17" s="111"/>
      <c r="B17" s="126"/>
      <c r="C17" s="126"/>
      <c r="D17" s="111"/>
      <c r="E17" s="112"/>
      <c r="F17" s="112"/>
      <c r="G17" s="112"/>
      <c r="H17" s="111"/>
    </row>
    <row r="18" spans="1:8" ht="14.1" customHeight="1" x14ac:dyDescent="0.2">
      <c r="A18" s="116"/>
      <c r="B18" s="450" t="s">
        <v>80</v>
      </c>
      <c r="C18" s="448" t="s">
        <v>81</v>
      </c>
      <c r="D18" s="113"/>
      <c r="E18" s="112"/>
      <c r="F18" s="112"/>
      <c r="G18" s="112"/>
      <c r="H18" s="111"/>
    </row>
    <row r="19" spans="1:8" ht="14.1" customHeight="1" thickBot="1" x14ac:dyDescent="0.25">
      <c r="A19" s="116"/>
      <c r="B19" s="451"/>
      <c r="C19" s="449"/>
      <c r="D19" s="113"/>
      <c r="E19" s="112"/>
      <c r="F19" s="112"/>
      <c r="G19" s="112"/>
      <c r="H19" s="111"/>
    </row>
    <row r="20" spans="1:8" ht="14.1" customHeight="1" x14ac:dyDescent="0.2">
      <c r="A20" s="116"/>
      <c r="B20" s="125" t="s">
        <v>0</v>
      </c>
      <c r="C20" s="124">
        <v>2</v>
      </c>
      <c r="D20" s="113"/>
      <c r="E20" s="112"/>
      <c r="F20" s="112"/>
      <c r="G20" s="112"/>
      <c r="H20" s="111"/>
    </row>
    <row r="21" spans="1:8" ht="13.7" customHeight="1" x14ac:dyDescent="0.2">
      <c r="A21" s="116"/>
      <c r="B21" s="122" t="s">
        <v>132</v>
      </c>
      <c r="C21" s="120" t="s">
        <v>6</v>
      </c>
      <c r="D21" s="113"/>
      <c r="E21" s="112"/>
      <c r="F21" s="112"/>
      <c r="G21" s="112"/>
      <c r="H21" s="111"/>
    </row>
    <row r="22" spans="1:8" ht="15.75" customHeight="1" x14ac:dyDescent="0.2">
      <c r="A22" s="116"/>
      <c r="B22" s="122" t="s">
        <v>1</v>
      </c>
      <c r="C22" s="117">
        <v>65</v>
      </c>
      <c r="D22" s="113"/>
      <c r="E22" s="112"/>
      <c r="F22" s="112"/>
      <c r="G22" s="112"/>
      <c r="H22" s="111"/>
    </row>
    <row r="23" spans="1:8" ht="13.7" customHeight="1" x14ac:dyDescent="0.2">
      <c r="A23" s="116"/>
      <c r="B23" s="123" t="s">
        <v>2</v>
      </c>
      <c r="C23" s="117">
        <v>40</v>
      </c>
      <c r="D23" s="113"/>
      <c r="E23" s="112"/>
      <c r="F23" s="112"/>
      <c r="G23" s="112"/>
      <c r="H23" s="111"/>
    </row>
    <row r="24" spans="1:8" ht="13.7" customHeight="1" x14ac:dyDescent="0.2">
      <c r="A24" s="116"/>
      <c r="B24" s="123" t="s">
        <v>3</v>
      </c>
      <c r="C24" s="117">
        <v>65</v>
      </c>
      <c r="D24" s="113"/>
      <c r="E24" s="112"/>
      <c r="F24" s="112"/>
      <c r="G24" s="112"/>
      <c r="H24" s="111"/>
    </row>
    <row r="25" spans="1:8" ht="13.7" customHeight="1" x14ac:dyDescent="0.2">
      <c r="A25" s="116"/>
      <c r="B25" s="122" t="s">
        <v>4</v>
      </c>
      <c r="C25" s="121">
        <v>0</v>
      </c>
      <c r="D25" s="113"/>
      <c r="E25" s="112"/>
      <c r="F25" s="112"/>
      <c r="G25" s="112"/>
      <c r="H25" s="111"/>
    </row>
    <row r="26" spans="1:8" ht="20.65" customHeight="1" x14ac:dyDescent="0.2">
      <c r="A26" s="116"/>
      <c r="B26" s="119" t="s">
        <v>84</v>
      </c>
      <c r="C26" s="120" t="s">
        <v>6</v>
      </c>
      <c r="D26" s="113"/>
      <c r="E26" s="112"/>
      <c r="F26" s="112"/>
      <c r="G26" s="112"/>
      <c r="H26" s="111"/>
    </row>
    <row r="27" spans="1:8" ht="15.75" customHeight="1" x14ac:dyDescent="0.2">
      <c r="A27" s="116"/>
      <c r="B27" s="119" t="s">
        <v>85</v>
      </c>
      <c r="C27" s="117">
        <v>37</v>
      </c>
      <c r="D27" s="113"/>
      <c r="E27" s="112"/>
      <c r="F27" s="112"/>
      <c r="G27" s="112"/>
      <c r="H27" s="111"/>
    </row>
    <row r="28" spans="1:8" ht="13.7" customHeight="1" x14ac:dyDescent="0.2">
      <c r="A28" s="116"/>
      <c r="B28" s="118" t="s">
        <v>86</v>
      </c>
      <c r="C28" s="117">
        <v>40</v>
      </c>
      <c r="D28" s="113"/>
      <c r="E28" s="112"/>
      <c r="F28" s="112"/>
      <c r="G28" s="112"/>
      <c r="H28" s="111"/>
    </row>
    <row r="29" spans="1:8" ht="13.7" customHeight="1" x14ac:dyDescent="0.2">
      <c r="A29" s="116"/>
      <c r="B29" s="118" t="s">
        <v>87</v>
      </c>
      <c r="C29" s="117">
        <v>37</v>
      </c>
      <c r="D29" s="113"/>
      <c r="E29" s="112"/>
      <c r="F29" s="112"/>
      <c r="G29" s="112"/>
      <c r="H29" s="111"/>
    </row>
    <row r="30" spans="1:8" ht="14.1" customHeight="1" thickBot="1" x14ac:dyDescent="0.25">
      <c r="A30" s="116"/>
      <c r="B30" s="115" t="s">
        <v>88</v>
      </c>
      <c r="C30" s="114">
        <v>0</v>
      </c>
      <c r="D30" s="113"/>
      <c r="E30" s="112"/>
      <c r="F30" s="112"/>
      <c r="G30" s="112"/>
      <c r="H30" s="111"/>
    </row>
  </sheetData>
  <mergeCells count="7">
    <mergeCell ref="G2:H2"/>
    <mergeCell ref="C18:C19"/>
    <mergeCell ref="B18:B19"/>
    <mergeCell ref="E2:F2"/>
    <mergeCell ref="D2:D3"/>
    <mergeCell ref="C2:C3"/>
    <mergeCell ref="B2:B3"/>
  </mergeCells>
  <pageMargins left="0.7" right="0.7" top="0.75" bottom="0.75" header="0.3" footer="0.3"/>
  <pageSetup orientation="landscape"/>
  <headerFooter>
    <oddFooter>&amp;C&amp;"Helvetica,Regular"&amp;11&amp;K000000&amp;P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H16" sqref="H1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4" t="s">
        <v>67</v>
      </c>
      <c r="F3" s="54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 t="s">
        <v>131</v>
      </c>
      <c r="D4" s="6" t="s">
        <v>129</v>
      </c>
      <c r="E4" s="6">
        <v>6</v>
      </c>
      <c r="F4" s="6">
        <v>72</v>
      </c>
      <c r="G4" s="108">
        <v>1911.77</v>
      </c>
      <c r="H4" s="49">
        <v>22941.25</v>
      </c>
    </row>
    <row r="5" spans="2:8" x14ac:dyDescent="0.25">
      <c r="B5" s="8" t="s">
        <v>70</v>
      </c>
      <c r="C5" s="9" t="s">
        <v>131</v>
      </c>
      <c r="D5" s="9" t="s">
        <v>129</v>
      </c>
      <c r="E5" s="9">
        <v>6</v>
      </c>
      <c r="F5" s="9">
        <v>72</v>
      </c>
      <c r="G5" s="102">
        <v>640.45000000000005</v>
      </c>
      <c r="H5" s="11">
        <v>7685.37</v>
      </c>
    </row>
    <row r="6" spans="2:8" x14ac:dyDescent="0.25">
      <c r="B6" s="8" t="s">
        <v>71</v>
      </c>
      <c r="C6" s="9" t="s">
        <v>130</v>
      </c>
      <c r="D6" s="9" t="s">
        <v>129</v>
      </c>
      <c r="E6" s="9">
        <v>21</v>
      </c>
      <c r="F6" s="9">
        <v>252</v>
      </c>
      <c r="G6" s="102">
        <v>21.04</v>
      </c>
      <c r="H6" s="11">
        <v>252.54</v>
      </c>
    </row>
    <row r="7" spans="2:8" x14ac:dyDescent="0.25">
      <c r="B7" s="12" t="s">
        <v>72</v>
      </c>
      <c r="C7" s="9" t="s">
        <v>130</v>
      </c>
      <c r="D7" s="9" t="s">
        <v>129</v>
      </c>
      <c r="E7" s="9">
        <v>21</v>
      </c>
      <c r="F7" s="9">
        <v>252</v>
      </c>
      <c r="G7" s="102">
        <v>1254</v>
      </c>
      <c r="H7" s="11">
        <v>15047.94</v>
      </c>
    </row>
    <row r="8" spans="2:8" x14ac:dyDescent="0.25">
      <c r="B8" s="8" t="s">
        <v>73</v>
      </c>
      <c r="C8" s="9" t="s">
        <v>130</v>
      </c>
      <c r="D8" s="9" t="s">
        <v>129</v>
      </c>
      <c r="E8" s="9">
        <v>21</v>
      </c>
      <c r="F8" s="9">
        <v>252</v>
      </c>
      <c r="G8" s="102">
        <v>414.34</v>
      </c>
      <c r="H8" s="11">
        <v>4972.0600000000004</v>
      </c>
    </row>
    <row r="9" spans="2:8" x14ac:dyDescent="0.25">
      <c r="B9" s="8" t="s">
        <v>74</v>
      </c>
      <c r="C9" s="9" t="s">
        <v>130</v>
      </c>
      <c r="D9" s="9" t="s">
        <v>129</v>
      </c>
      <c r="E9" s="9">
        <v>21</v>
      </c>
      <c r="F9" s="9">
        <v>252</v>
      </c>
      <c r="G9" s="102">
        <v>500</v>
      </c>
      <c r="H9" s="11">
        <v>6000</v>
      </c>
    </row>
    <row r="10" spans="2:8" x14ac:dyDescent="0.25">
      <c r="B10" s="14" t="s">
        <v>75</v>
      </c>
      <c r="C10" s="106" t="s">
        <v>130</v>
      </c>
      <c r="D10" s="107" t="s">
        <v>129</v>
      </c>
      <c r="E10" s="106">
        <v>21</v>
      </c>
      <c r="F10" s="106">
        <v>252</v>
      </c>
      <c r="G10" s="103">
        <v>482.43</v>
      </c>
      <c r="H10" s="47">
        <v>5789.17</v>
      </c>
    </row>
    <row r="11" spans="2:8" x14ac:dyDescent="0.25">
      <c r="B11" s="14" t="s">
        <v>76</v>
      </c>
      <c r="C11" s="104">
        <v>0</v>
      </c>
      <c r="D11" s="105">
        <v>0</v>
      </c>
      <c r="E11" s="104">
        <v>0</v>
      </c>
      <c r="F11" s="104">
        <v>0</v>
      </c>
      <c r="G11" s="103">
        <v>0</v>
      </c>
      <c r="H11" s="21">
        <v>0</v>
      </c>
    </row>
    <row r="12" spans="2:8" x14ac:dyDescent="0.25">
      <c r="B12" s="14" t="s">
        <v>77</v>
      </c>
      <c r="C12" s="104">
        <v>0</v>
      </c>
      <c r="D12" s="105">
        <v>0</v>
      </c>
      <c r="E12" s="104">
        <v>0</v>
      </c>
      <c r="F12" s="104">
        <v>0</v>
      </c>
      <c r="G12" s="103">
        <v>0</v>
      </c>
      <c r="H12" s="21">
        <v>0</v>
      </c>
    </row>
    <row r="13" spans="2:8" x14ac:dyDescent="0.25">
      <c r="B13" s="22" t="s">
        <v>78</v>
      </c>
      <c r="C13" s="9" t="s">
        <v>130</v>
      </c>
      <c r="D13" s="9" t="s">
        <v>129</v>
      </c>
      <c r="E13" s="9">
        <v>21</v>
      </c>
      <c r="F13" s="9">
        <v>252</v>
      </c>
      <c r="G13" s="102">
        <v>241.88</v>
      </c>
      <c r="H13" s="11">
        <v>2902.58</v>
      </c>
    </row>
    <row r="14" spans="2:8" ht="15.75" thickBot="1" x14ac:dyDescent="0.3">
      <c r="B14" s="23" t="s">
        <v>79</v>
      </c>
      <c r="C14" s="100" t="s">
        <v>130</v>
      </c>
      <c r="D14" s="101" t="s">
        <v>129</v>
      </c>
      <c r="E14" s="100">
        <v>21</v>
      </c>
      <c r="F14" s="100">
        <v>252</v>
      </c>
      <c r="G14" s="99">
        <v>59.36</v>
      </c>
      <c r="H14" s="42">
        <v>712.31</v>
      </c>
    </row>
    <row r="15" spans="2:8" ht="15.75" thickBot="1" x14ac:dyDescent="0.3">
      <c r="B15" s="28"/>
      <c r="G15" s="29"/>
      <c r="H15" s="30">
        <f>SUM(H4:H14)</f>
        <v>66303.219999999987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98">
        <v>1</v>
      </c>
    </row>
    <row r="21" spans="2:3" ht="22.5" x14ac:dyDescent="0.25">
      <c r="B21" s="32" t="s">
        <v>82</v>
      </c>
      <c r="C21" s="95">
        <v>12</v>
      </c>
    </row>
    <row r="22" spans="2:3" ht="15.75" customHeight="1" x14ac:dyDescent="0.25">
      <c r="B22" s="32" t="s">
        <v>1</v>
      </c>
      <c r="C22" s="97" t="s">
        <v>45</v>
      </c>
    </row>
    <row r="23" spans="2:3" x14ac:dyDescent="0.25">
      <c r="B23" s="34" t="s">
        <v>2</v>
      </c>
      <c r="C23" s="95">
        <v>21</v>
      </c>
    </row>
    <row r="24" spans="2:3" x14ac:dyDescent="0.25">
      <c r="B24" s="22" t="s">
        <v>3</v>
      </c>
      <c r="C24" s="95">
        <v>21</v>
      </c>
    </row>
    <row r="25" spans="2:3" x14ac:dyDescent="0.25">
      <c r="B25" s="14" t="s">
        <v>4</v>
      </c>
      <c r="C25" s="96" t="s">
        <v>46</v>
      </c>
    </row>
    <row r="26" spans="2:3" ht="22.5" x14ac:dyDescent="0.25">
      <c r="B26" s="36" t="s">
        <v>84</v>
      </c>
      <c r="C26" s="95">
        <v>0</v>
      </c>
    </row>
    <row r="27" spans="2:3" ht="15.75" customHeight="1" x14ac:dyDescent="0.25">
      <c r="B27" s="36" t="s">
        <v>85</v>
      </c>
      <c r="C27" s="95">
        <v>0</v>
      </c>
    </row>
    <row r="28" spans="2:3" x14ac:dyDescent="0.25">
      <c r="B28" s="37" t="s">
        <v>86</v>
      </c>
      <c r="C28" s="95">
        <v>0</v>
      </c>
    </row>
    <row r="29" spans="2:3" x14ac:dyDescent="0.25">
      <c r="B29" s="38" t="s">
        <v>87</v>
      </c>
      <c r="C29" s="95">
        <v>0</v>
      </c>
    </row>
    <row r="30" spans="2:3" ht="15.75" thickBot="1" x14ac:dyDescent="0.3">
      <c r="B30" s="39" t="s">
        <v>88</v>
      </c>
      <c r="C30" s="94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H16" sqref="H1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4" t="s">
        <v>67</v>
      </c>
      <c r="F3" s="54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 t="s">
        <v>128</v>
      </c>
      <c r="D4" s="6"/>
      <c r="E4" s="6"/>
      <c r="F4" s="6"/>
      <c r="G4" s="6"/>
      <c r="H4" s="49">
        <v>24274</v>
      </c>
    </row>
    <row r="5" spans="2:8" x14ac:dyDescent="0.25">
      <c r="B5" s="8" t="s">
        <v>70</v>
      </c>
      <c r="C5" s="9" t="s">
        <v>127</v>
      </c>
      <c r="D5" s="9"/>
      <c r="E5" s="9"/>
      <c r="F5" s="9"/>
      <c r="G5" s="9"/>
      <c r="H5" s="11">
        <v>5936</v>
      </c>
    </row>
    <row r="6" spans="2:8" x14ac:dyDescent="0.25">
      <c r="B6" s="8" t="s">
        <v>71</v>
      </c>
      <c r="C6" s="9" t="s">
        <v>126</v>
      </c>
      <c r="D6" s="9"/>
      <c r="E6" s="9"/>
      <c r="F6" s="9"/>
      <c r="G6" s="9"/>
      <c r="H6" s="11">
        <v>597</v>
      </c>
    </row>
    <row r="7" spans="2:8" x14ac:dyDescent="0.25">
      <c r="B7" s="12" t="s">
        <v>72</v>
      </c>
      <c r="C7" s="9" t="s">
        <v>125</v>
      </c>
      <c r="D7" s="9"/>
      <c r="E7" s="9"/>
      <c r="F7" s="9"/>
      <c r="G7" s="9"/>
      <c r="H7" s="11">
        <v>15054</v>
      </c>
    </row>
    <row r="8" spans="2:8" x14ac:dyDescent="0.25">
      <c r="B8" s="8" t="s">
        <v>73</v>
      </c>
      <c r="C8" s="9" t="s">
        <v>124</v>
      </c>
      <c r="D8" s="9"/>
      <c r="E8" s="9"/>
      <c r="F8" s="9"/>
      <c r="G8" s="9"/>
      <c r="H8" s="11">
        <v>4784</v>
      </c>
    </row>
    <row r="9" spans="2:8" x14ac:dyDescent="0.25">
      <c r="B9" s="8" t="s">
        <v>74</v>
      </c>
      <c r="C9" s="9" t="s">
        <v>123</v>
      </c>
      <c r="D9" s="9"/>
      <c r="E9" s="9"/>
      <c r="F9" s="9"/>
      <c r="G9" s="9"/>
      <c r="H9" s="93" t="s">
        <v>122</v>
      </c>
    </row>
    <row r="10" spans="2:8" x14ac:dyDescent="0.25">
      <c r="B10" s="14" t="s">
        <v>75</v>
      </c>
      <c r="C10" s="15" t="s">
        <v>121</v>
      </c>
      <c r="D10" s="16"/>
      <c r="E10" s="17"/>
      <c r="F10" s="17"/>
      <c r="G10" s="16"/>
      <c r="H10" s="47">
        <v>2833</v>
      </c>
    </row>
    <row r="11" spans="2:8" x14ac:dyDescent="0.25">
      <c r="B11" s="14" t="s">
        <v>76</v>
      </c>
      <c r="C11" s="18" t="s">
        <v>120</v>
      </c>
      <c r="D11" s="19"/>
      <c r="E11" s="20"/>
      <c r="F11" s="20"/>
      <c r="G11" s="19"/>
      <c r="H11" s="21">
        <v>1913</v>
      </c>
    </row>
    <row r="12" spans="2:8" x14ac:dyDescent="0.25">
      <c r="B12" s="14" t="s">
        <v>77</v>
      </c>
      <c r="C12" s="18" t="s">
        <v>119</v>
      </c>
      <c r="D12" s="19"/>
      <c r="E12" s="20"/>
      <c r="F12" s="20"/>
      <c r="G12" s="19"/>
      <c r="H12" s="21"/>
    </row>
    <row r="13" spans="2:8" x14ac:dyDescent="0.25">
      <c r="B13" s="22" t="s">
        <v>78</v>
      </c>
      <c r="C13" s="9" t="s">
        <v>118</v>
      </c>
      <c r="D13" s="9"/>
      <c r="E13" s="9"/>
      <c r="F13" s="9"/>
      <c r="G13" s="9"/>
      <c r="H13" s="11">
        <v>4419</v>
      </c>
    </row>
    <row r="14" spans="2:8" ht="15.75" thickBot="1" x14ac:dyDescent="0.3">
      <c r="B14" s="23" t="s">
        <v>79</v>
      </c>
      <c r="C14" s="24" t="s">
        <v>117</v>
      </c>
      <c r="D14" s="25"/>
      <c r="E14" s="26"/>
      <c r="F14" s="26"/>
      <c r="G14" s="25"/>
      <c r="H14" s="42">
        <v>6210</v>
      </c>
    </row>
    <row r="15" spans="2:8" ht="15.75" thickBot="1" x14ac:dyDescent="0.3">
      <c r="B15" s="28"/>
      <c r="G15" s="29"/>
      <c r="H15" s="30">
        <f>SUM(H4:H14)</f>
        <v>66020</v>
      </c>
    </row>
    <row r="16" spans="2:8" x14ac:dyDescent="0.25">
      <c r="B16" s="92" t="s">
        <v>116</v>
      </c>
    </row>
    <row r="17" spans="2:3" ht="23.25" thickBot="1" x14ac:dyDescent="0.3">
      <c r="B17" s="92" t="s">
        <v>115</v>
      </c>
    </row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2</v>
      </c>
    </row>
    <row r="21" spans="2:3" ht="22.5" x14ac:dyDescent="0.25">
      <c r="B21" s="32" t="s">
        <v>82</v>
      </c>
      <c r="C21" s="33" t="s">
        <v>47</v>
      </c>
    </row>
    <row r="22" spans="2:3" ht="15.75" customHeight="1" x14ac:dyDescent="0.25">
      <c r="B22" s="32" t="s">
        <v>1</v>
      </c>
      <c r="C22" s="33">
        <v>16</v>
      </c>
    </row>
    <row r="23" spans="2:3" x14ac:dyDescent="0.25">
      <c r="B23" s="34" t="s">
        <v>2</v>
      </c>
      <c r="C23" s="33">
        <v>15</v>
      </c>
    </row>
    <row r="24" spans="2:3" x14ac:dyDescent="0.25">
      <c r="B24" s="22" t="s">
        <v>3</v>
      </c>
      <c r="C24" s="33">
        <v>8</v>
      </c>
    </row>
    <row r="25" spans="2:3" x14ac:dyDescent="0.25">
      <c r="B25" s="14" t="s">
        <v>4</v>
      </c>
      <c r="C25" s="41">
        <v>44</v>
      </c>
    </row>
    <row r="26" spans="2:3" ht="22.5" x14ac:dyDescent="0.25">
      <c r="B26" s="36" t="s">
        <v>84</v>
      </c>
      <c r="C26" s="33">
        <v>7</v>
      </c>
    </row>
    <row r="27" spans="2:3" ht="15.75" customHeight="1" x14ac:dyDescent="0.25">
      <c r="B27" s="36" t="s">
        <v>85</v>
      </c>
      <c r="C27" s="33">
        <v>8</v>
      </c>
    </row>
    <row r="28" spans="2:3" x14ac:dyDescent="0.25">
      <c r="B28" s="37" t="s">
        <v>86</v>
      </c>
      <c r="C28" s="33">
        <v>8</v>
      </c>
    </row>
    <row r="29" spans="2:3" x14ac:dyDescent="0.25">
      <c r="B29" s="38" t="s">
        <v>87</v>
      </c>
      <c r="C29" s="33">
        <v>8</v>
      </c>
    </row>
    <row r="30" spans="2:3" ht="15.75" thickBot="1" x14ac:dyDescent="0.3">
      <c r="B30" s="39" t="s">
        <v>88</v>
      </c>
      <c r="C30" s="40" t="s">
        <v>48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H16" sqref="H1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89" t="s">
        <v>67</v>
      </c>
      <c r="F3" s="89" t="s">
        <v>68</v>
      </c>
      <c r="G3" s="88" t="s">
        <v>67</v>
      </c>
      <c r="H3" s="87" t="s">
        <v>68</v>
      </c>
    </row>
    <row r="4" spans="2:8" x14ac:dyDescent="0.25">
      <c r="B4" s="71" t="s">
        <v>69</v>
      </c>
      <c r="C4" s="6"/>
      <c r="D4" s="6"/>
      <c r="E4" s="6"/>
      <c r="F4" s="6"/>
      <c r="G4" s="6"/>
      <c r="H4" s="49">
        <f>100167.65+44741.37</f>
        <v>144909.01999999999</v>
      </c>
    </row>
    <row r="5" spans="2:8" x14ac:dyDescent="0.25">
      <c r="B5" s="83" t="s">
        <v>70</v>
      </c>
      <c r="C5" s="9"/>
      <c r="D5" s="9"/>
      <c r="E5" s="9"/>
      <c r="F5" s="9"/>
      <c r="G5" s="9"/>
      <c r="H5" s="11">
        <v>45587.02</v>
      </c>
    </row>
    <row r="6" spans="2:8" x14ac:dyDescent="0.25">
      <c r="B6" s="83" t="s">
        <v>71</v>
      </c>
      <c r="C6" s="9"/>
      <c r="D6" s="9"/>
      <c r="E6" s="9"/>
      <c r="F6" s="9"/>
      <c r="G6" s="9"/>
      <c r="H6" s="11"/>
    </row>
    <row r="7" spans="2:8" x14ac:dyDescent="0.25">
      <c r="B7" s="84" t="s">
        <v>72</v>
      </c>
      <c r="C7" s="9"/>
      <c r="D7" s="9"/>
      <c r="E7" s="9"/>
      <c r="F7" s="9"/>
      <c r="G7" s="9"/>
      <c r="H7" s="11">
        <v>66152.17</v>
      </c>
    </row>
    <row r="8" spans="2:8" x14ac:dyDescent="0.25">
      <c r="B8" s="83" t="s">
        <v>73</v>
      </c>
      <c r="C8" s="9"/>
      <c r="D8" s="9"/>
      <c r="E8" s="9"/>
      <c r="F8" s="9"/>
      <c r="G8" s="9"/>
      <c r="H8" s="11">
        <f>16646.99+594.66+1841.96+2845.04+572.87</f>
        <v>22501.52</v>
      </c>
    </row>
    <row r="9" spans="2:8" x14ac:dyDescent="0.25">
      <c r="B9" s="83" t="s">
        <v>74</v>
      </c>
      <c r="C9" s="9"/>
      <c r="D9" s="9"/>
      <c r="E9" s="9"/>
      <c r="F9" s="9"/>
      <c r="G9" s="9"/>
      <c r="H9" s="11">
        <v>37073.480000000003</v>
      </c>
    </row>
    <row r="10" spans="2:8" x14ac:dyDescent="0.25">
      <c r="B10" s="64" t="s">
        <v>75</v>
      </c>
      <c r="C10" s="15"/>
      <c r="D10" s="16"/>
      <c r="E10" s="17"/>
      <c r="F10" s="17"/>
      <c r="G10" s="16"/>
      <c r="H10" s="47"/>
    </row>
    <row r="11" spans="2:8" x14ac:dyDescent="0.25">
      <c r="B11" s="64" t="s">
        <v>76</v>
      </c>
      <c r="C11" s="18"/>
      <c r="D11" s="19"/>
      <c r="E11" s="20"/>
      <c r="F11" s="20"/>
      <c r="G11" s="19"/>
      <c r="H11" s="21"/>
    </row>
    <row r="12" spans="2:8" x14ac:dyDescent="0.25">
      <c r="B12" s="64" t="s">
        <v>77</v>
      </c>
      <c r="C12" s="18"/>
      <c r="D12" s="19"/>
      <c r="E12" s="20"/>
      <c r="F12" s="20"/>
      <c r="G12" s="19"/>
      <c r="H12" s="21"/>
    </row>
    <row r="13" spans="2:8" x14ac:dyDescent="0.25">
      <c r="B13" s="65" t="s">
        <v>78</v>
      </c>
      <c r="C13" s="9"/>
      <c r="D13" s="9"/>
      <c r="E13" s="9"/>
      <c r="F13" s="9"/>
      <c r="G13" s="9"/>
      <c r="H13" s="11">
        <f>49352.86-594.66-1841.96-2845.04-572.87-37073.48</f>
        <v>6424.8499999999913</v>
      </c>
    </row>
    <row r="14" spans="2:8" ht="15.75" thickBot="1" x14ac:dyDescent="0.3">
      <c r="B14" s="77" t="s">
        <v>79</v>
      </c>
      <c r="C14" s="24"/>
      <c r="D14" s="25"/>
      <c r="E14" s="26"/>
      <c r="F14" s="26"/>
      <c r="G14" s="25"/>
      <c r="H14" s="42">
        <f>1659.87+7309.95+816.48+435.64+432.5+54.06+84.58+1721.36</f>
        <v>12514.439999999999</v>
      </c>
    </row>
    <row r="15" spans="2:8" ht="15.75" thickBot="1" x14ac:dyDescent="0.3">
      <c r="B15" s="28"/>
      <c r="G15" s="73"/>
      <c r="H15" s="72">
        <f>SUM(H4:H14)</f>
        <v>335162.49999999994</v>
      </c>
    </row>
    <row r="17" spans="2:3" ht="15.75" thickBot="1" x14ac:dyDescent="0.3"/>
    <row r="18" spans="2:3" x14ac:dyDescent="0.25">
      <c r="B18" s="434" t="s">
        <v>80</v>
      </c>
      <c r="C18" s="436" t="s">
        <v>81</v>
      </c>
    </row>
    <row r="19" spans="2:3" ht="15.75" thickBot="1" x14ac:dyDescent="0.3">
      <c r="B19" s="435"/>
      <c r="C19" s="437"/>
    </row>
    <row r="20" spans="2:3" x14ac:dyDescent="0.25">
      <c r="B20" s="71" t="s">
        <v>0</v>
      </c>
      <c r="C20" s="31">
        <v>1</v>
      </c>
    </row>
    <row r="21" spans="2:3" ht="22.5" x14ac:dyDescent="0.25">
      <c r="B21" s="67" t="s">
        <v>82</v>
      </c>
      <c r="C21" s="33" t="s">
        <v>6</v>
      </c>
    </row>
    <row r="22" spans="2:3" ht="15.75" customHeight="1" x14ac:dyDescent="0.25">
      <c r="B22" s="67" t="s">
        <v>1</v>
      </c>
      <c r="C22" s="33">
        <v>383</v>
      </c>
    </row>
    <row r="23" spans="2:3" x14ac:dyDescent="0.25">
      <c r="B23" s="66" t="s">
        <v>2</v>
      </c>
      <c r="C23" s="33">
        <v>30</v>
      </c>
    </row>
    <row r="24" spans="2:3" x14ac:dyDescent="0.25">
      <c r="B24" s="65" t="s">
        <v>3</v>
      </c>
      <c r="C24" s="33">
        <v>30</v>
      </c>
    </row>
    <row r="25" spans="2:3" x14ac:dyDescent="0.25">
      <c r="B25" s="64" t="s">
        <v>4</v>
      </c>
      <c r="C25" s="41" t="s">
        <v>49</v>
      </c>
    </row>
    <row r="26" spans="2:3" ht="22.5" x14ac:dyDescent="0.25">
      <c r="B26" s="62" t="s">
        <v>84</v>
      </c>
      <c r="C26" s="33"/>
    </row>
    <row r="27" spans="2:3" ht="15.75" customHeight="1" x14ac:dyDescent="0.25">
      <c r="B27" s="62" t="s">
        <v>85</v>
      </c>
      <c r="C27" s="33"/>
    </row>
    <row r="28" spans="2:3" x14ac:dyDescent="0.25">
      <c r="B28" s="61" t="s">
        <v>86</v>
      </c>
      <c r="C28" s="33"/>
    </row>
    <row r="29" spans="2:3" x14ac:dyDescent="0.25">
      <c r="B29" s="59" t="s">
        <v>87</v>
      </c>
      <c r="C29" s="33"/>
    </row>
    <row r="30" spans="2:3" ht="15.75" thickBot="1" x14ac:dyDescent="0.3">
      <c r="B30" s="57" t="s">
        <v>88</v>
      </c>
      <c r="C30" s="40"/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workbookViewId="0">
      <selection activeCell="F34" sqref="F34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4" t="s">
        <v>67</v>
      </c>
      <c r="F3" s="54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/>
      <c r="D4" s="6"/>
      <c r="E4" s="6"/>
      <c r="F4" s="6"/>
      <c r="G4" s="6">
        <v>6389.42</v>
      </c>
      <c r="H4" s="49">
        <v>76673.09</v>
      </c>
    </row>
    <row r="5" spans="2:8" x14ac:dyDescent="0.25">
      <c r="B5" s="8" t="s">
        <v>70</v>
      </c>
      <c r="C5" s="9"/>
      <c r="D5" s="9"/>
      <c r="E5" s="9"/>
      <c r="F5" s="9"/>
      <c r="G5" s="9">
        <v>2275.98</v>
      </c>
      <c r="H5" s="11">
        <v>27311.84</v>
      </c>
    </row>
    <row r="6" spans="2:8" x14ac:dyDescent="0.25">
      <c r="B6" s="8" t="s">
        <v>71</v>
      </c>
      <c r="C6" s="9"/>
      <c r="D6" s="9"/>
      <c r="E6" s="9"/>
      <c r="F6" s="9"/>
      <c r="G6" s="9">
        <v>160.46</v>
      </c>
      <c r="H6" s="11">
        <v>1925.62</v>
      </c>
    </row>
    <row r="7" spans="2:8" x14ac:dyDescent="0.25">
      <c r="B7" s="12" t="s">
        <v>72</v>
      </c>
      <c r="C7" s="9"/>
      <c r="D7" s="9"/>
      <c r="E7" s="9"/>
      <c r="F7" s="9"/>
      <c r="G7" s="9">
        <v>1289.22</v>
      </c>
      <c r="H7" s="11">
        <v>15470.64</v>
      </c>
    </row>
    <row r="8" spans="2:8" x14ac:dyDescent="0.25">
      <c r="B8" s="8" t="s">
        <v>73</v>
      </c>
      <c r="C8" s="9"/>
      <c r="D8" s="9"/>
      <c r="E8" s="9"/>
      <c r="F8" s="9"/>
      <c r="G8" s="9">
        <v>495.51</v>
      </c>
      <c r="H8" s="11">
        <v>5934.15</v>
      </c>
    </row>
    <row r="9" spans="2:8" x14ac:dyDescent="0.25">
      <c r="B9" s="8" t="s">
        <v>74</v>
      </c>
      <c r="C9" s="9"/>
      <c r="D9" s="9"/>
      <c r="E9" s="9"/>
      <c r="F9" s="9"/>
      <c r="G9" s="9">
        <v>591.63</v>
      </c>
      <c r="H9" s="11">
        <v>7099.62</v>
      </c>
    </row>
    <row r="10" spans="2:8" x14ac:dyDescent="0.25">
      <c r="B10" s="14" t="s">
        <v>75</v>
      </c>
      <c r="C10" s="15"/>
      <c r="D10" s="16"/>
      <c r="E10" s="17"/>
      <c r="F10" s="17"/>
      <c r="G10" s="16">
        <v>1703.68</v>
      </c>
      <c r="H10" s="47">
        <v>20444.25</v>
      </c>
    </row>
    <row r="11" spans="2:8" x14ac:dyDescent="0.25">
      <c r="B11" s="14" t="s">
        <v>76</v>
      </c>
      <c r="C11" s="18"/>
      <c r="D11" s="19"/>
      <c r="E11" s="20"/>
      <c r="F11" s="20"/>
      <c r="G11" s="19">
        <v>527.16</v>
      </c>
      <c r="H11" s="21">
        <v>6325.93</v>
      </c>
    </row>
    <row r="12" spans="2:8" x14ac:dyDescent="0.25">
      <c r="B12" s="14" t="s">
        <v>77</v>
      </c>
      <c r="C12" s="18"/>
      <c r="D12" s="19"/>
      <c r="E12" s="20"/>
      <c r="F12" s="20"/>
      <c r="G12" s="19">
        <v>1843.78</v>
      </c>
      <c r="H12" s="21">
        <v>22125.41</v>
      </c>
    </row>
    <row r="13" spans="2:8" x14ac:dyDescent="0.25">
      <c r="B13" s="22" t="s">
        <v>78</v>
      </c>
      <c r="C13" s="9"/>
      <c r="D13" s="9"/>
      <c r="E13" s="9"/>
      <c r="F13" s="9"/>
      <c r="G13" s="9">
        <v>427.26</v>
      </c>
      <c r="H13" s="11">
        <v>5127.16</v>
      </c>
    </row>
    <row r="14" spans="2:8" ht="15.75" thickBot="1" x14ac:dyDescent="0.3">
      <c r="B14" s="23" t="s">
        <v>79</v>
      </c>
      <c r="C14" s="24"/>
      <c r="D14" s="25"/>
      <c r="E14" s="26"/>
      <c r="F14" s="26"/>
      <c r="G14" s="25">
        <v>546.14</v>
      </c>
      <c r="H14" s="42">
        <v>6553.75</v>
      </c>
    </row>
    <row r="15" spans="2:8" ht="15.75" thickBot="1" x14ac:dyDescent="0.3">
      <c r="B15" s="28"/>
      <c r="G15" s="29">
        <f>SUM(G4:G14)</f>
        <v>16250.239999999998</v>
      </c>
      <c r="H15" s="30">
        <v>194991.46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3</v>
      </c>
    </row>
    <row r="21" spans="2:3" x14ac:dyDescent="0.25">
      <c r="B21" s="32" t="s">
        <v>114</v>
      </c>
      <c r="C21" s="33" t="s">
        <v>6</v>
      </c>
    </row>
    <row r="22" spans="2:3" ht="15.75" customHeight="1" x14ac:dyDescent="0.25">
      <c r="B22" s="32" t="s">
        <v>1</v>
      </c>
      <c r="C22" s="33">
        <v>327</v>
      </c>
    </row>
    <row r="23" spans="2:3" x14ac:dyDescent="0.25">
      <c r="B23" s="34" t="s">
        <v>2</v>
      </c>
      <c r="C23" s="33">
        <v>25</v>
      </c>
    </row>
    <row r="24" spans="2:3" x14ac:dyDescent="0.25">
      <c r="B24" s="22" t="s">
        <v>3</v>
      </c>
      <c r="C24" s="33">
        <v>27</v>
      </c>
    </row>
    <row r="25" spans="2:3" x14ac:dyDescent="0.25">
      <c r="B25" s="14" t="s">
        <v>4</v>
      </c>
      <c r="C25" s="41">
        <v>205</v>
      </c>
    </row>
    <row r="26" spans="2:3" x14ac:dyDescent="0.25">
      <c r="B26" s="36" t="s">
        <v>113</v>
      </c>
      <c r="C26" s="33">
        <v>12</v>
      </c>
    </row>
    <row r="27" spans="2:3" ht="15.75" customHeight="1" x14ac:dyDescent="0.25">
      <c r="B27" s="36" t="s">
        <v>85</v>
      </c>
      <c r="C27" s="33">
        <v>222</v>
      </c>
    </row>
    <row r="28" spans="2:3" x14ac:dyDescent="0.25">
      <c r="B28" s="37" t="s">
        <v>86</v>
      </c>
      <c r="C28" s="33" t="s">
        <v>50</v>
      </c>
    </row>
    <row r="29" spans="2:3" x14ac:dyDescent="0.25">
      <c r="B29" s="38" t="s">
        <v>87</v>
      </c>
      <c r="C29" s="33">
        <v>0</v>
      </c>
    </row>
    <row r="30" spans="2:3" ht="15.75" thickBot="1" x14ac:dyDescent="0.3">
      <c r="B30" s="39" t="s">
        <v>88</v>
      </c>
      <c r="C30" s="40">
        <v>0</v>
      </c>
    </row>
    <row r="31" spans="2:3" x14ac:dyDescent="0.25">
      <c r="B31" s="32" t="s">
        <v>112</v>
      </c>
      <c r="C31" s="33" t="s">
        <v>6</v>
      </c>
    </row>
    <row r="32" spans="2:3" x14ac:dyDescent="0.25">
      <c r="B32" s="32" t="s">
        <v>111</v>
      </c>
      <c r="C32" s="33">
        <v>820</v>
      </c>
    </row>
    <row r="33" spans="2:3" x14ac:dyDescent="0.25">
      <c r="B33" s="34" t="s">
        <v>110</v>
      </c>
      <c r="C33" s="33" t="s">
        <v>50</v>
      </c>
    </row>
    <row r="34" spans="2:3" x14ac:dyDescent="0.25">
      <c r="B34" s="22" t="s">
        <v>109</v>
      </c>
      <c r="C34" s="33">
        <v>0</v>
      </c>
    </row>
    <row r="35" spans="2:3" x14ac:dyDescent="0.25">
      <c r="B35" s="14" t="s">
        <v>108</v>
      </c>
      <c r="C35" s="41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D26" sqref="D2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89" t="s">
        <v>67</v>
      </c>
      <c r="F3" s="89" t="s">
        <v>68</v>
      </c>
      <c r="G3" s="88" t="s">
        <v>67</v>
      </c>
      <c r="H3" s="87" t="s">
        <v>68</v>
      </c>
    </row>
    <row r="4" spans="2:8" x14ac:dyDescent="0.25">
      <c r="B4" s="71" t="s">
        <v>69</v>
      </c>
      <c r="C4" s="6"/>
      <c r="D4" s="6"/>
      <c r="E4" s="6"/>
      <c r="F4" s="6"/>
      <c r="G4" s="6"/>
      <c r="H4" s="49">
        <v>175169</v>
      </c>
    </row>
    <row r="5" spans="2:8" x14ac:dyDescent="0.25">
      <c r="B5" s="83" t="s">
        <v>70</v>
      </c>
      <c r="C5" s="9"/>
      <c r="D5" s="9"/>
      <c r="E5" s="9"/>
      <c r="F5" s="9"/>
      <c r="G5" s="9"/>
      <c r="H5" s="11">
        <v>58401</v>
      </c>
    </row>
    <row r="6" spans="2:8" x14ac:dyDescent="0.25">
      <c r="B6" s="83" t="s">
        <v>71</v>
      </c>
      <c r="C6" s="9"/>
      <c r="D6" s="9"/>
      <c r="E6" s="9"/>
      <c r="F6" s="9"/>
      <c r="G6" s="9"/>
      <c r="H6" s="11">
        <v>373</v>
      </c>
    </row>
    <row r="7" spans="2:8" x14ac:dyDescent="0.25">
      <c r="B7" s="84" t="s">
        <v>72</v>
      </c>
      <c r="C7" s="9"/>
      <c r="D7" s="9"/>
      <c r="E7" s="9"/>
      <c r="F7" s="9"/>
      <c r="G7" s="9"/>
      <c r="H7" s="11">
        <v>42017</v>
      </c>
    </row>
    <row r="8" spans="2:8" x14ac:dyDescent="0.25">
      <c r="B8" s="83" t="s">
        <v>73</v>
      </c>
      <c r="C8" s="9"/>
      <c r="D8" s="9"/>
      <c r="E8" s="9"/>
      <c r="F8" s="9"/>
      <c r="G8" s="9"/>
      <c r="H8" s="11">
        <v>233</v>
      </c>
    </row>
    <row r="9" spans="2:8" x14ac:dyDescent="0.25">
      <c r="B9" s="83" t="s">
        <v>74</v>
      </c>
      <c r="C9" s="9"/>
      <c r="D9" s="9"/>
      <c r="E9" s="9"/>
      <c r="F9" s="9"/>
      <c r="G9" s="9"/>
      <c r="H9" s="11">
        <v>0</v>
      </c>
    </row>
    <row r="10" spans="2:8" x14ac:dyDescent="0.25">
      <c r="B10" s="64" t="s">
        <v>75</v>
      </c>
      <c r="C10" s="15"/>
      <c r="D10" s="16"/>
      <c r="E10" s="17"/>
      <c r="F10" s="17"/>
      <c r="G10" s="16"/>
      <c r="H10" s="47">
        <v>251</v>
      </c>
    </row>
    <row r="11" spans="2:8" x14ac:dyDescent="0.25">
      <c r="B11" s="64" t="s">
        <v>76</v>
      </c>
      <c r="C11" s="18"/>
      <c r="D11" s="19"/>
      <c r="E11" s="20"/>
      <c r="F11" s="20"/>
      <c r="G11" s="19"/>
      <c r="H11" s="21">
        <v>3698</v>
      </c>
    </row>
    <row r="12" spans="2:8" x14ac:dyDescent="0.25">
      <c r="B12" s="64" t="s">
        <v>77</v>
      </c>
      <c r="C12" s="18"/>
      <c r="D12" s="19"/>
      <c r="E12" s="20"/>
      <c r="F12" s="20"/>
      <c r="G12" s="19"/>
      <c r="H12" s="21">
        <v>0</v>
      </c>
    </row>
    <row r="13" spans="2:8" x14ac:dyDescent="0.25">
      <c r="B13" s="65" t="s">
        <v>78</v>
      </c>
      <c r="C13" s="9"/>
      <c r="D13" s="9"/>
      <c r="E13" s="9"/>
      <c r="F13" s="9"/>
      <c r="G13" s="9"/>
      <c r="H13" s="11">
        <v>24617</v>
      </c>
    </row>
    <row r="14" spans="2:8" ht="15.75" thickBot="1" x14ac:dyDescent="0.3">
      <c r="B14" s="77" t="s">
        <v>79</v>
      </c>
      <c r="C14" s="24"/>
      <c r="D14" s="25"/>
      <c r="E14" s="26"/>
      <c r="F14" s="26"/>
      <c r="G14" s="25"/>
      <c r="H14" s="42">
        <v>2385</v>
      </c>
    </row>
    <row r="15" spans="2:8" ht="15.75" thickBot="1" x14ac:dyDescent="0.3">
      <c r="B15" s="28"/>
      <c r="G15" s="73"/>
      <c r="H15" s="72">
        <f>SUM(H4:H14)</f>
        <v>307144</v>
      </c>
    </row>
    <row r="17" spans="2:3" ht="15.75" thickBot="1" x14ac:dyDescent="0.3"/>
    <row r="18" spans="2:3" x14ac:dyDescent="0.25">
      <c r="B18" s="434" t="s">
        <v>80</v>
      </c>
      <c r="C18" s="436" t="s">
        <v>81</v>
      </c>
    </row>
    <row r="19" spans="2:3" ht="15.75" thickBot="1" x14ac:dyDescent="0.3">
      <c r="B19" s="435"/>
      <c r="C19" s="437"/>
    </row>
    <row r="20" spans="2:3" x14ac:dyDescent="0.25">
      <c r="B20" s="71" t="s">
        <v>0</v>
      </c>
      <c r="C20" s="31">
        <v>1</v>
      </c>
    </row>
    <row r="21" spans="2:3" ht="22.5" x14ac:dyDescent="0.25">
      <c r="B21" s="67" t="s">
        <v>82</v>
      </c>
      <c r="C21" s="33" t="s">
        <v>6</v>
      </c>
    </row>
    <row r="22" spans="2:3" ht="15.75" customHeight="1" x14ac:dyDescent="0.25">
      <c r="B22" s="67" t="s">
        <v>1</v>
      </c>
      <c r="C22" s="33">
        <v>314.3</v>
      </c>
    </row>
    <row r="23" spans="2:3" x14ac:dyDescent="0.25">
      <c r="B23" s="66" t="s">
        <v>2</v>
      </c>
      <c r="C23" s="33">
        <v>26</v>
      </c>
    </row>
    <row r="24" spans="2:3" x14ac:dyDescent="0.25">
      <c r="B24" s="65" t="s">
        <v>3</v>
      </c>
      <c r="C24" s="33">
        <v>26</v>
      </c>
    </row>
    <row r="25" spans="2:3" x14ac:dyDescent="0.25">
      <c r="B25" s="64" t="s">
        <v>4</v>
      </c>
      <c r="C25" s="91">
        <v>530</v>
      </c>
    </row>
    <row r="26" spans="2:3" ht="22.5" x14ac:dyDescent="0.25">
      <c r="B26" s="62" t="s">
        <v>84</v>
      </c>
      <c r="C26" s="33"/>
    </row>
    <row r="27" spans="2:3" ht="15.75" customHeight="1" x14ac:dyDescent="0.25">
      <c r="B27" s="62" t="s">
        <v>85</v>
      </c>
      <c r="C27" s="33"/>
    </row>
    <row r="28" spans="2:3" x14ac:dyDescent="0.25">
      <c r="B28" s="61" t="s">
        <v>86</v>
      </c>
      <c r="C28" s="33"/>
    </row>
    <row r="29" spans="2:3" x14ac:dyDescent="0.25">
      <c r="B29" s="59" t="s">
        <v>87</v>
      </c>
      <c r="C29" s="33"/>
    </row>
    <row r="30" spans="2:3" ht="15.75" thickBot="1" x14ac:dyDescent="0.3">
      <c r="B30" s="57" t="s">
        <v>88</v>
      </c>
      <c r="C30" s="40"/>
    </row>
  </sheetData>
  <mergeCells count="7">
    <mergeCell ref="D2:D3"/>
    <mergeCell ref="E2:F2"/>
    <mergeCell ref="G2:H2"/>
    <mergeCell ref="B18:B19"/>
    <mergeCell ref="C18:C19"/>
    <mergeCell ref="B2:B3"/>
    <mergeCell ref="C2:C3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topLeftCell="B1" workbookViewId="0">
      <selection activeCell="E22" sqref="E22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20.4257812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89" t="s">
        <v>67</v>
      </c>
      <c r="F3" s="89" t="s">
        <v>68</v>
      </c>
      <c r="G3" s="88" t="s">
        <v>67</v>
      </c>
      <c r="H3" s="87" t="s">
        <v>68</v>
      </c>
    </row>
    <row r="4" spans="2:8" x14ac:dyDescent="0.25">
      <c r="B4" s="71" t="s">
        <v>69</v>
      </c>
      <c r="C4" s="86" t="s">
        <v>107</v>
      </c>
      <c r="D4" s="86">
        <v>589.77</v>
      </c>
      <c r="E4" s="86">
        <v>23</v>
      </c>
      <c r="F4" s="86">
        <v>276</v>
      </c>
      <c r="G4" s="85">
        <v>13564.7</v>
      </c>
      <c r="H4" s="49">
        <v>162776</v>
      </c>
    </row>
    <row r="5" spans="2:8" x14ac:dyDescent="0.25">
      <c r="B5" s="83" t="s">
        <v>70</v>
      </c>
      <c r="C5" s="79"/>
      <c r="D5" s="79">
        <v>210.32</v>
      </c>
      <c r="E5" s="79">
        <v>23</v>
      </c>
      <c r="F5" s="79">
        <v>276</v>
      </c>
      <c r="G5" s="78">
        <v>4837.5</v>
      </c>
      <c r="H5" s="11">
        <v>58050</v>
      </c>
    </row>
    <row r="6" spans="2:8" x14ac:dyDescent="0.25">
      <c r="B6" s="83" t="s">
        <v>71</v>
      </c>
      <c r="C6" s="79" t="s">
        <v>106</v>
      </c>
      <c r="D6" s="79">
        <v>5.46</v>
      </c>
      <c r="E6" s="79">
        <v>4.16</v>
      </c>
      <c r="F6" s="79">
        <v>50</v>
      </c>
      <c r="G6" s="78">
        <v>22.8</v>
      </c>
      <c r="H6" s="11">
        <v>273</v>
      </c>
    </row>
    <row r="7" spans="2:8" x14ac:dyDescent="0.25">
      <c r="B7" s="84" t="s">
        <v>72</v>
      </c>
      <c r="C7" s="79" t="s">
        <v>105</v>
      </c>
      <c r="D7" s="79" t="s">
        <v>98</v>
      </c>
      <c r="E7" s="79" t="s">
        <v>98</v>
      </c>
      <c r="F7" s="79" t="s">
        <v>98</v>
      </c>
      <c r="G7" s="78">
        <v>4505.3</v>
      </c>
      <c r="H7" s="11">
        <v>54063</v>
      </c>
    </row>
    <row r="8" spans="2:8" x14ac:dyDescent="0.25">
      <c r="B8" s="83" t="s">
        <v>73</v>
      </c>
      <c r="C8" s="79" t="s">
        <v>104</v>
      </c>
      <c r="D8" s="79" t="s">
        <v>98</v>
      </c>
      <c r="E8" s="79" t="s">
        <v>98</v>
      </c>
      <c r="F8" s="79" t="s">
        <v>98</v>
      </c>
      <c r="G8" s="78">
        <v>947.7</v>
      </c>
      <c r="H8" s="11">
        <v>11372</v>
      </c>
    </row>
    <row r="9" spans="2:8" x14ac:dyDescent="0.25">
      <c r="B9" s="83" t="s">
        <v>74</v>
      </c>
      <c r="C9" s="79" t="s">
        <v>103</v>
      </c>
      <c r="D9" s="79" t="s">
        <v>98</v>
      </c>
      <c r="E9" s="79" t="s">
        <v>98</v>
      </c>
      <c r="F9" s="79" t="s">
        <v>98</v>
      </c>
      <c r="G9" s="78">
        <v>0</v>
      </c>
      <c r="H9" s="11">
        <v>0</v>
      </c>
    </row>
    <row r="10" spans="2:8" x14ac:dyDescent="0.25">
      <c r="B10" s="64" t="s">
        <v>75</v>
      </c>
      <c r="C10" s="79" t="s">
        <v>103</v>
      </c>
      <c r="D10" s="81" t="s">
        <v>98</v>
      </c>
      <c r="E10" s="79" t="s">
        <v>98</v>
      </c>
      <c r="F10" s="79" t="s">
        <v>98</v>
      </c>
      <c r="G10" s="82">
        <v>0</v>
      </c>
      <c r="H10" s="47">
        <v>0</v>
      </c>
    </row>
    <row r="11" spans="2:8" x14ac:dyDescent="0.25">
      <c r="B11" s="64" t="s">
        <v>76</v>
      </c>
      <c r="C11" s="79" t="s">
        <v>102</v>
      </c>
      <c r="D11" s="81" t="s">
        <v>98</v>
      </c>
      <c r="E11" s="79" t="s">
        <v>98</v>
      </c>
      <c r="F11" s="79" t="s">
        <v>98</v>
      </c>
      <c r="G11" s="80">
        <v>278.8</v>
      </c>
      <c r="H11" s="21">
        <v>3346</v>
      </c>
    </row>
    <row r="12" spans="2:8" x14ac:dyDescent="0.25">
      <c r="B12" s="64" t="s">
        <v>77</v>
      </c>
      <c r="C12" s="79" t="s">
        <v>101</v>
      </c>
      <c r="D12" s="81">
        <v>904.2</v>
      </c>
      <c r="E12" s="79">
        <v>0.17</v>
      </c>
      <c r="F12" s="79">
        <v>2</v>
      </c>
      <c r="G12" s="80">
        <v>150.69999999999999</v>
      </c>
      <c r="H12" s="21">
        <v>1808</v>
      </c>
    </row>
    <row r="13" spans="2:8" x14ac:dyDescent="0.25">
      <c r="B13" s="65" t="s">
        <v>78</v>
      </c>
      <c r="C13" s="79" t="s">
        <v>100</v>
      </c>
      <c r="D13" s="79" t="s">
        <v>98</v>
      </c>
      <c r="E13" s="79" t="s">
        <v>98</v>
      </c>
      <c r="F13" s="79" t="s">
        <v>98</v>
      </c>
      <c r="G13" s="78">
        <v>2398.9</v>
      </c>
      <c r="H13" s="11">
        <v>28787</v>
      </c>
    </row>
    <row r="14" spans="2:8" ht="15.75" thickBot="1" x14ac:dyDescent="0.3">
      <c r="B14" s="77" t="s">
        <v>79</v>
      </c>
      <c r="C14" s="75" t="s">
        <v>99</v>
      </c>
      <c r="D14" s="76" t="s">
        <v>98</v>
      </c>
      <c r="E14" s="75" t="s">
        <v>98</v>
      </c>
      <c r="F14" s="75" t="s">
        <v>98</v>
      </c>
      <c r="G14" s="74">
        <v>1239.5</v>
      </c>
      <c r="H14" s="42">
        <v>14874</v>
      </c>
    </row>
    <row r="15" spans="2:8" ht="15.75" thickBot="1" x14ac:dyDescent="0.3">
      <c r="B15" s="28"/>
      <c r="G15" s="73">
        <f>SUM(G4:G14)</f>
        <v>27945.9</v>
      </c>
      <c r="H15" s="72">
        <f>SUM(H4:H14)</f>
        <v>335349</v>
      </c>
    </row>
    <row r="17" spans="2:6" ht="15.75" thickBot="1" x14ac:dyDescent="0.3"/>
    <row r="18" spans="2:6" x14ac:dyDescent="0.25">
      <c r="B18" s="434" t="s">
        <v>80</v>
      </c>
      <c r="C18" s="436" t="s">
        <v>81</v>
      </c>
    </row>
    <row r="19" spans="2:6" ht="15.75" thickBot="1" x14ac:dyDescent="0.3">
      <c r="B19" s="435"/>
      <c r="C19" s="437"/>
    </row>
    <row r="20" spans="2:6" x14ac:dyDescent="0.25">
      <c r="B20" s="71" t="s">
        <v>0</v>
      </c>
      <c r="C20" s="70">
        <v>8</v>
      </c>
    </row>
    <row r="21" spans="2:6" x14ac:dyDescent="0.25">
      <c r="B21" s="67" t="s">
        <v>97</v>
      </c>
      <c r="C21" s="60" t="s">
        <v>51</v>
      </c>
    </row>
    <row r="22" spans="2:6" ht="15.75" customHeight="1" x14ac:dyDescent="0.25">
      <c r="B22" s="67" t="s">
        <v>1</v>
      </c>
      <c r="C22" s="60" t="s">
        <v>52</v>
      </c>
    </row>
    <row r="23" spans="2:6" x14ac:dyDescent="0.25">
      <c r="B23" s="66" t="s">
        <v>2</v>
      </c>
      <c r="C23" s="60">
        <v>30</v>
      </c>
    </row>
    <row r="24" spans="2:6" x14ac:dyDescent="0.25">
      <c r="B24" s="65" t="s">
        <v>3</v>
      </c>
      <c r="C24" s="58">
        <v>1</v>
      </c>
    </row>
    <row r="25" spans="2:6" x14ac:dyDescent="0.25">
      <c r="B25" s="64" t="s">
        <v>4</v>
      </c>
      <c r="C25" s="63">
        <v>0</v>
      </c>
    </row>
    <row r="26" spans="2:6" x14ac:dyDescent="0.25">
      <c r="B26" s="62" t="s">
        <v>96</v>
      </c>
      <c r="C26" s="60" t="s">
        <v>51</v>
      </c>
      <c r="F26" s="1" t="s">
        <v>92</v>
      </c>
    </row>
    <row r="27" spans="2:6" ht="15.75" customHeight="1" x14ac:dyDescent="0.25">
      <c r="B27" s="62" t="s">
        <v>85</v>
      </c>
      <c r="C27" s="60" t="s">
        <v>53</v>
      </c>
    </row>
    <row r="28" spans="2:6" x14ac:dyDescent="0.25">
      <c r="B28" s="61" t="s">
        <v>86</v>
      </c>
      <c r="C28" s="60">
        <v>60</v>
      </c>
    </row>
    <row r="29" spans="2:6" x14ac:dyDescent="0.25">
      <c r="B29" s="59" t="s">
        <v>87</v>
      </c>
      <c r="C29" s="58">
        <v>1</v>
      </c>
    </row>
    <row r="30" spans="2:6" x14ac:dyDescent="0.25">
      <c r="B30" s="68" t="s">
        <v>88</v>
      </c>
      <c r="C30" s="63">
        <v>0</v>
      </c>
    </row>
    <row r="31" spans="2:6" x14ac:dyDescent="0.25">
      <c r="B31" s="67" t="s">
        <v>95</v>
      </c>
      <c r="C31" s="60" t="s">
        <v>51</v>
      </c>
    </row>
    <row r="32" spans="2:6" x14ac:dyDescent="0.25">
      <c r="B32" s="67" t="s">
        <v>85</v>
      </c>
      <c r="C32" s="60" t="s">
        <v>54</v>
      </c>
    </row>
    <row r="33" spans="2:6" x14ac:dyDescent="0.25">
      <c r="B33" s="66" t="s">
        <v>86</v>
      </c>
      <c r="C33" s="60">
        <v>90</v>
      </c>
    </row>
    <row r="34" spans="2:6" x14ac:dyDescent="0.25">
      <c r="B34" s="65" t="s">
        <v>87</v>
      </c>
      <c r="C34" s="58">
        <v>1</v>
      </c>
    </row>
    <row r="35" spans="2:6" x14ac:dyDescent="0.25">
      <c r="B35" s="64" t="s">
        <v>88</v>
      </c>
      <c r="C35" s="63">
        <v>0</v>
      </c>
    </row>
    <row r="36" spans="2:6" x14ac:dyDescent="0.25">
      <c r="B36" s="62" t="s">
        <v>94</v>
      </c>
      <c r="C36" s="60" t="s">
        <v>51</v>
      </c>
    </row>
    <row r="37" spans="2:6" x14ac:dyDescent="0.25">
      <c r="B37" s="62" t="s">
        <v>85</v>
      </c>
      <c r="C37" s="60" t="s">
        <v>52</v>
      </c>
    </row>
    <row r="38" spans="2:6" x14ac:dyDescent="0.25">
      <c r="B38" s="61" t="s">
        <v>86</v>
      </c>
      <c r="C38" s="60">
        <v>30</v>
      </c>
    </row>
    <row r="39" spans="2:6" x14ac:dyDescent="0.25">
      <c r="B39" s="59" t="s">
        <v>87</v>
      </c>
      <c r="C39" s="58">
        <v>1</v>
      </c>
    </row>
    <row r="40" spans="2:6" x14ac:dyDescent="0.25">
      <c r="B40" s="68" t="s">
        <v>88</v>
      </c>
      <c r="C40" s="63">
        <v>0</v>
      </c>
    </row>
    <row r="41" spans="2:6" x14ac:dyDescent="0.25">
      <c r="B41" s="67" t="s">
        <v>93</v>
      </c>
      <c r="C41" s="60" t="s">
        <v>51</v>
      </c>
    </row>
    <row r="42" spans="2:6" x14ac:dyDescent="0.25">
      <c r="B42" s="67" t="s">
        <v>85</v>
      </c>
      <c r="C42" s="60" t="s">
        <v>54</v>
      </c>
      <c r="F42" s="1" t="s">
        <v>92</v>
      </c>
    </row>
    <row r="43" spans="2:6" x14ac:dyDescent="0.25">
      <c r="B43" s="66" t="s">
        <v>86</v>
      </c>
      <c r="C43" s="60">
        <v>90</v>
      </c>
    </row>
    <row r="44" spans="2:6" x14ac:dyDescent="0.25">
      <c r="B44" s="65" t="s">
        <v>87</v>
      </c>
      <c r="C44" s="58">
        <v>1</v>
      </c>
    </row>
    <row r="45" spans="2:6" x14ac:dyDescent="0.25">
      <c r="B45" s="64" t="s">
        <v>88</v>
      </c>
      <c r="C45" s="63">
        <v>0</v>
      </c>
    </row>
    <row r="46" spans="2:6" x14ac:dyDescent="0.25">
      <c r="B46" s="62" t="s">
        <v>91</v>
      </c>
      <c r="C46" s="60" t="s">
        <v>51</v>
      </c>
    </row>
    <row r="47" spans="2:6" x14ac:dyDescent="0.25">
      <c r="B47" s="62" t="s">
        <v>85</v>
      </c>
      <c r="C47" s="69" t="s">
        <v>55</v>
      </c>
    </row>
    <row r="48" spans="2:6" x14ac:dyDescent="0.25">
      <c r="B48" s="61" t="s">
        <v>86</v>
      </c>
      <c r="C48" s="60">
        <v>15</v>
      </c>
    </row>
    <row r="49" spans="2:3" x14ac:dyDescent="0.25">
      <c r="B49" s="59" t="s">
        <v>87</v>
      </c>
      <c r="C49" s="58">
        <v>1</v>
      </c>
    </row>
    <row r="50" spans="2:3" x14ac:dyDescent="0.25">
      <c r="B50" s="68" t="s">
        <v>88</v>
      </c>
      <c r="C50" s="63">
        <v>0</v>
      </c>
    </row>
    <row r="51" spans="2:3" x14ac:dyDescent="0.25">
      <c r="B51" s="67" t="s">
        <v>90</v>
      </c>
      <c r="C51" s="60" t="s">
        <v>51</v>
      </c>
    </row>
    <row r="52" spans="2:3" x14ac:dyDescent="0.25">
      <c r="B52" s="67" t="s">
        <v>85</v>
      </c>
      <c r="C52" s="60" t="s">
        <v>56</v>
      </c>
    </row>
    <row r="53" spans="2:3" x14ac:dyDescent="0.25">
      <c r="B53" s="66" t="s">
        <v>86</v>
      </c>
      <c r="C53" s="60">
        <v>20</v>
      </c>
    </row>
    <row r="54" spans="2:3" x14ac:dyDescent="0.25">
      <c r="B54" s="65" t="s">
        <v>87</v>
      </c>
      <c r="C54" s="58">
        <v>1</v>
      </c>
    </row>
    <row r="55" spans="2:3" x14ac:dyDescent="0.25">
      <c r="B55" s="64" t="s">
        <v>88</v>
      </c>
      <c r="C55" s="63">
        <v>0</v>
      </c>
    </row>
    <row r="56" spans="2:3" x14ac:dyDescent="0.25">
      <c r="B56" s="62" t="s">
        <v>89</v>
      </c>
      <c r="C56" s="60" t="s">
        <v>51</v>
      </c>
    </row>
    <row r="57" spans="2:3" x14ac:dyDescent="0.25">
      <c r="B57" s="62" t="s">
        <v>85</v>
      </c>
      <c r="C57" s="60" t="s">
        <v>52</v>
      </c>
    </row>
    <row r="58" spans="2:3" x14ac:dyDescent="0.25">
      <c r="B58" s="61" t="s">
        <v>86</v>
      </c>
      <c r="C58" s="60">
        <v>30</v>
      </c>
    </row>
    <row r="59" spans="2:3" x14ac:dyDescent="0.25">
      <c r="B59" s="59" t="s">
        <v>87</v>
      </c>
      <c r="C59" s="58">
        <v>1</v>
      </c>
    </row>
    <row r="60" spans="2:3" ht="15.75" thickBot="1" x14ac:dyDescent="0.3">
      <c r="B60" s="57" t="s">
        <v>88</v>
      </c>
      <c r="C60" s="56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44" right="0.36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H28" sqref="H28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53" t="s">
        <v>67</v>
      </c>
      <c r="F3" s="53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/>
      <c r="D4" s="6"/>
      <c r="E4" s="6"/>
      <c r="F4" s="6"/>
      <c r="G4" s="50">
        <v>4657</v>
      </c>
      <c r="H4" s="49">
        <v>55880</v>
      </c>
    </row>
    <row r="5" spans="2:8" x14ac:dyDescent="0.25">
      <c r="B5" s="8" t="s">
        <v>70</v>
      </c>
      <c r="C5" s="9"/>
      <c r="D5" s="9"/>
      <c r="E5" s="9"/>
      <c r="F5" s="9"/>
      <c r="G5" s="48">
        <v>1731</v>
      </c>
      <c r="H5" s="11">
        <v>20771</v>
      </c>
    </row>
    <row r="6" spans="2:8" x14ac:dyDescent="0.25">
      <c r="B6" s="8" t="s">
        <v>71</v>
      </c>
      <c r="C6" s="9"/>
      <c r="D6" s="9"/>
      <c r="E6" s="9"/>
      <c r="F6" s="9"/>
      <c r="G6" s="44">
        <v>26</v>
      </c>
      <c r="H6" s="11">
        <v>309</v>
      </c>
    </row>
    <row r="7" spans="2:8" x14ac:dyDescent="0.25">
      <c r="B7" s="12" t="s">
        <v>72</v>
      </c>
      <c r="C7" s="9"/>
      <c r="D7" s="9"/>
      <c r="E7" s="9"/>
      <c r="F7" s="9"/>
      <c r="G7" s="44">
        <v>618</v>
      </c>
      <c r="H7" s="11">
        <v>7415</v>
      </c>
    </row>
    <row r="8" spans="2:8" x14ac:dyDescent="0.25">
      <c r="B8" s="8" t="s">
        <v>73</v>
      </c>
      <c r="C8" s="9"/>
      <c r="D8" s="9"/>
      <c r="E8" s="9"/>
      <c r="F8" s="9"/>
      <c r="G8" s="44">
        <v>794</v>
      </c>
      <c r="H8" s="11">
        <v>9530</v>
      </c>
    </row>
    <row r="9" spans="2:8" x14ac:dyDescent="0.25">
      <c r="B9" s="8" t="s">
        <v>74</v>
      </c>
      <c r="C9" s="9"/>
      <c r="D9" s="9"/>
      <c r="E9" s="9"/>
      <c r="F9" s="9"/>
      <c r="G9" s="44">
        <v>0</v>
      </c>
      <c r="H9" s="11">
        <v>0</v>
      </c>
    </row>
    <row r="10" spans="2:8" x14ac:dyDescent="0.25">
      <c r="B10" s="14" t="s">
        <v>75</v>
      </c>
      <c r="C10" s="15"/>
      <c r="D10" s="16"/>
      <c r="E10" s="17"/>
      <c r="F10" s="17"/>
      <c r="G10" s="16">
        <v>350</v>
      </c>
      <c r="H10" s="47">
        <v>4200</v>
      </c>
    </row>
    <row r="11" spans="2:8" x14ac:dyDescent="0.25">
      <c r="B11" s="14" t="s">
        <v>76</v>
      </c>
      <c r="C11" s="18"/>
      <c r="D11" s="19"/>
      <c r="E11" s="20"/>
      <c r="F11" s="20"/>
      <c r="G11" s="46">
        <v>237</v>
      </c>
      <c r="H11" s="45">
        <v>2845</v>
      </c>
    </row>
    <row r="12" spans="2:8" x14ac:dyDescent="0.25">
      <c r="B12" s="14" t="s">
        <v>77</v>
      </c>
      <c r="C12" s="18"/>
      <c r="D12" s="19"/>
      <c r="E12" s="20"/>
      <c r="F12" s="20"/>
      <c r="G12" s="46">
        <v>0</v>
      </c>
      <c r="H12" s="45">
        <v>0</v>
      </c>
    </row>
    <row r="13" spans="2:8" x14ac:dyDescent="0.25">
      <c r="B13" s="22" t="s">
        <v>78</v>
      </c>
      <c r="C13" s="9"/>
      <c r="D13" s="9"/>
      <c r="E13" s="9"/>
      <c r="F13" s="9"/>
      <c r="G13" s="44">
        <v>420</v>
      </c>
      <c r="H13" s="11">
        <v>5043</v>
      </c>
    </row>
    <row r="14" spans="2:8" ht="15.75" thickBot="1" x14ac:dyDescent="0.3">
      <c r="B14" s="23" t="s">
        <v>79</v>
      </c>
      <c r="C14" s="24"/>
      <c r="D14" s="25"/>
      <c r="E14" s="26"/>
      <c r="F14" s="26"/>
      <c r="G14" s="43">
        <v>744</v>
      </c>
      <c r="H14" s="42">
        <v>8921</v>
      </c>
    </row>
    <row r="15" spans="2:8" ht="15.75" thickBot="1" x14ac:dyDescent="0.3">
      <c r="B15" s="28"/>
      <c r="G15" s="29">
        <v>9577</v>
      </c>
      <c r="H15" s="30">
        <v>114914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2</v>
      </c>
    </row>
    <row r="21" spans="2:3" ht="22.5" x14ac:dyDescent="0.25">
      <c r="B21" s="32" t="s">
        <v>82</v>
      </c>
      <c r="C21" s="33">
        <v>12</v>
      </c>
    </row>
    <row r="22" spans="2:3" ht="15.75" customHeight="1" x14ac:dyDescent="0.25">
      <c r="B22" s="32" t="s">
        <v>1</v>
      </c>
      <c r="C22" s="33" t="s">
        <v>57</v>
      </c>
    </row>
    <row r="23" spans="2:3" x14ac:dyDescent="0.25">
      <c r="B23" s="34" t="s">
        <v>2</v>
      </c>
      <c r="C23" s="33">
        <v>14</v>
      </c>
    </row>
    <row r="24" spans="2:3" x14ac:dyDescent="0.25">
      <c r="B24" s="22" t="s">
        <v>3</v>
      </c>
      <c r="C24" s="33">
        <v>12</v>
      </c>
    </row>
    <row r="25" spans="2:3" x14ac:dyDescent="0.25">
      <c r="B25" s="14" t="s">
        <v>4</v>
      </c>
      <c r="C25" s="41">
        <v>120</v>
      </c>
    </row>
    <row r="26" spans="2:3" ht="22.5" x14ac:dyDescent="0.25">
      <c r="B26" s="36" t="s">
        <v>84</v>
      </c>
      <c r="C26" s="33">
        <v>24</v>
      </c>
    </row>
    <row r="27" spans="2:3" ht="15.75" customHeight="1" x14ac:dyDescent="0.25">
      <c r="B27" s="36" t="s">
        <v>85</v>
      </c>
      <c r="C27" s="33" t="s">
        <v>58</v>
      </c>
    </row>
    <row r="28" spans="2:3" x14ac:dyDescent="0.25">
      <c r="B28" s="37" t="s">
        <v>86</v>
      </c>
      <c r="C28" s="33">
        <v>6</v>
      </c>
    </row>
    <row r="29" spans="2:3" x14ac:dyDescent="0.25">
      <c r="B29" s="38" t="s">
        <v>87</v>
      </c>
      <c r="C29" s="33">
        <v>5</v>
      </c>
    </row>
    <row r="30" spans="2:3" ht="15.75" thickBot="1" x14ac:dyDescent="0.3">
      <c r="B30" s="39" t="s">
        <v>88</v>
      </c>
      <c r="C30" s="40">
        <v>120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J26" sqref="J26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5.5703125" style="1" bestFit="1" customWidth="1"/>
    <col min="9" max="256" width="9.140625" style="1"/>
    <col min="257" max="257" width="2.5703125" style="1" customWidth="1"/>
    <col min="258" max="258" width="71.140625" style="1" customWidth="1"/>
    <col min="259" max="259" width="13.7109375" style="1" customWidth="1"/>
    <col min="260" max="260" width="11.85546875" style="1" customWidth="1"/>
    <col min="261" max="263" width="9.140625" style="1"/>
    <col min="264" max="264" width="15.5703125" style="1" bestFit="1" customWidth="1"/>
    <col min="265" max="512" width="9.140625" style="1"/>
    <col min="513" max="513" width="2.5703125" style="1" customWidth="1"/>
    <col min="514" max="514" width="71.140625" style="1" customWidth="1"/>
    <col min="515" max="515" width="13.7109375" style="1" customWidth="1"/>
    <col min="516" max="516" width="11.85546875" style="1" customWidth="1"/>
    <col min="517" max="519" width="9.140625" style="1"/>
    <col min="520" max="520" width="15.5703125" style="1" bestFit="1" customWidth="1"/>
    <col min="521" max="768" width="9.140625" style="1"/>
    <col min="769" max="769" width="2.5703125" style="1" customWidth="1"/>
    <col min="770" max="770" width="71.140625" style="1" customWidth="1"/>
    <col min="771" max="771" width="13.7109375" style="1" customWidth="1"/>
    <col min="772" max="772" width="11.85546875" style="1" customWidth="1"/>
    <col min="773" max="775" width="9.140625" style="1"/>
    <col min="776" max="776" width="15.5703125" style="1" bestFit="1" customWidth="1"/>
    <col min="777" max="1024" width="9.140625" style="1"/>
    <col min="1025" max="1025" width="2.5703125" style="1" customWidth="1"/>
    <col min="1026" max="1026" width="71.140625" style="1" customWidth="1"/>
    <col min="1027" max="1027" width="13.7109375" style="1" customWidth="1"/>
    <col min="1028" max="1028" width="11.85546875" style="1" customWidth="1"/>
    <col min="1029" max="1031" width="9.140625" style="1"/>
    <col min="1032" max="1032" width="15.5703125" style="1" bestFit="1" customWidth="1"/>
    <col min="1033" max="1280" width="9.140625" style="1"/>
    <col min="1281" max="1281" width="2.5703125" style="1" customWidth="1"/>
    <col min="1282" max="1282" width="71.140625" style="1" customWidth="1"/>
    <col min="1283" max="1283" width="13.7109375" style="1" customWidth="1"/>
    <col min="1284" max="1284" width="11.85546875" style="1" customWidth="1"/>
    <col min="1285" max="1287" width="9.140625" style="1"/>
    <col min="1288" max="1288" width="15.5703125" style="1" bestFit="1" customWidth="1"/>
    <col min="1289" max="1536" width="9.140625" style="1"/>
    <col min="1537" max="1537" width="2.5703125" style="1" customWidth="1"/>
    <col min="1538" max="1538" width="71.140625" style="1" customWidth="1"/>
    <col min="1539" max="1539" width="13.7109375" style="1" customWidth="1"/>
    <col min="1540" max="1540" width="11.85546875" style="1" customWidth="1"/>
    <col min="1541" max="1543" width="9.140625" style="1"/>
    <col min="1544" max="1544" width="15.5703125" style="1" bestFit="1" customWidth="1"/>
    <col min="1545" max="1792" width="9.140625" style="1"/>
    <col min="1793" max="1793" width="2.5703125" style="1" customWidth="1"/>
    <col min="1794" max="1794" width="71.140625" style="1" customWidth="1"/>
    <col min="1795" max="1795" width="13.7109375" style="1" customWidth="1"/>
    <col min="1796" max="1796" width="11.85546875" style="1" customWidth="1"/>
    <col min="1797" max="1799" width="9.140625" style="1"/>
    <col min="1800" max="1800" width="15.5703125" style="1" bestFit="1" customWidth="1"/>
    <col min="1801" max="2048" width="9.140625" style="1"/>
    <col min="2049" max="2049" width="2.5703125" style="1" customWidth="1"/>
    <col min="2050" max="2050" width="71.140625" style="1" customWidth="1"/>
    <col min="2051" max="2051" width="13.7109375" style="1" customWidth="1"/>
    <col min="2052" max="2052" width="11.85546875" style="1" customWidth="1"/>
    <col min="2053" max="2055" width="9.140625" style="1"/>
    <col min="2056" max="2056" width="15.5703125" style="1" bestFit="1" customWidth="1"/>
    <col min="2057" max="2304" width="9.140625" style="1"/>
    <col min="2305" max="2305" width="2.5703125" style="1" customWidth="1"/>
    <col min="2306" max="2306" width="71.140625" style="1" customWidth="1"/>
    <col min="2307" max="2307" width="13.7109375" style="1" customWidth="1"/>
    <col min="2308" max="2308" width="11.85546875" style="1" customWidth="1"/>
    <col min="2309" max="2311" width="9.140625" style="1"/>
    <col min="2312" max="2312" width="15.5703125" style="1" bestFit="1" customWidth="1"/>
    <col min="2313" max="2560" width="9.140625" style="1"/>
    <col min="2561" max="2561" width="2.5703125" style="1" customWidth="1"/>
    <col min="2562" max="2562" width="71.140625" style="1" customWidth="1"/>
    <col min="2563" max="2563" width="13.7109375" style="1" customWidth="1"/>
    <col min="2564" max="2564" width="11.85546875" style="1" customWidth="1"/>
    <col min="2565" max="2567" width="9.140625" style="1"/>
    <col min="2568" max="2568" width="15.5703125" style="1" bestFit="1" customWidth="1"/>
    <col min="2569" max="2816" width="9.140625" style="1"/>
    <col min="2817" max="2817" width="2.5703125" style="1" customWidth="1"/>
    <col min="2818" max="2818" width="71.140625" style="1" customWidth="1"/>
    <col min="2819" max="2819" width="13.7109375" style="1" customWidth="1"/>
    <col min="2820" max="2820" width="11.85546875" style="1" customWidth="1"/>
    <col min="2821" max="2823" width="9.140625" style="1"/>
    <col min="2824" max="2824" width="15.5703125" style="1" bestFit="1" customWidth="1"/>
    <col min="2825" max="3072" width="9.140625" style="1"/>
    <col min="3073" max="3073" width="2.5703125" style="1" customWidth="1"/>
    <col min="3074" max="3074" width="71.140625" style="1" customWidth="1"/>
    <col min="3075" max="3075" width="13.7109375" style="1" customWidth="1"/>
    <col min="3076" max="3076" width="11.85546875" style="1" customWidth="1"/>
    <col min="3077" max="3079" width="9.140625" style="1"/>
    <col min="3080" max="3080" width="15.5703125" style="1" bestFit="1" customWidth="1"/>
    <col min="3081" max="3328" width="9.140625" style="1"/>
    <col min="3329" max="3329" width="2.5703125" style="1" customWidth="1"/>
    <col min="3330" max="3330" width="71.140625" style="1" customWidth="1"/>
    <col min="3331" max="3331" width="13.7109375" style="1" customWidth="1"/>
    <col min="3332" max="3332" width="11.85546875" style="1" customWidth="1"/>
    <col min="3333" max="3335" width="9.140625" style="1"/>
    <col min="3336" max="3336" width="15.5703125" style="1" bestFit="1" customWidth="1"/>
    <col min="3337" max="3584" width="9.140625" style="1"/>
    <col min="3585" max="3585" width="2.5703125" style="1" customWidth="1"/>
    <col min="3586" max="3586" width="71.140625" style="1" customWidth="1"/>
    <col min="3587" max="3587" width="13.7109375" style="1" customWidth="1"/>
    <col min="3588" max="3588" width="11.85546875" style="1" customWidth="1"/>
    <col min="3589" max="3591" width="9.140625" style="1"/>
    <col min="3592" max="3592" width="15.5703125" style="1" bestFit="1" customWidth="1"/>
    <col min="3593" max="3840" width="9.140625" style="1"/>
    <col min="3841" max="3841" width="2.5703125" style="1" customWidth="1"/>
    <col min="3842" max="3842" width="71.140625" style="1" customWidth="1"/>
    <col min="3843" max="3843" width="13.7109375" style="1" customWidth="1"/>
    <col min="3844" max="3844" width="11.85546875" style="1" customWidth="1"/>
    <col min="3845" max="3847" width="9.140625" style="1"/>
    <col min="3848" max="3848" width="15.5703125" style="1" bestFit="1" customWidth="1"/>
    <col min="3849" max="4096" width="9.140625" style="1"/>
    <col min="4097" max="4097" width="2.5703125" style="1" customWidth="1"/>
    <col min="4098" max="4098" width="71.140625" style="1" customWidth="1"/>
    <col min="4099" max="4099" width="13.7109375" style="1" customWidth="1"/>
    <col min="4100" max="4100" width="11.85546875" style="1" customWidth="1"/>
    <col min="4101" max="4103" width="9.140625" style="1"/>
    <col min="4104" max="4104" width="15.5703125" style="1" bestFit="1" customWidth="1"/>
    <col min="4105" max="4352" width="9.140625" style="1"/>
    <col min="4353" max="4353" width="2.5703125" style="1" customWidth="1"/>
    <col min="4354" max="4354" width="71.140625" style="1" customWidth="1"/>
    <col min="4355" max="4355" width="13.7109375" style="1" customWidth="1"/>
    <col min="4356" max="4356" width="11.85546875" style="1" customWidth="1"/>
    <col min="4357" max="4359" width="9.140625" style="1"/>
    <col min="4360" max="4360" width="15.5703125" style="1" bestFit="1" customWidth="1"/>
    <col min="4361" max="4608" width="9.140625" style="1"/>
    <col min="4609" max="4609" width="2.5703125" style="1" customWidth="1"/>
    <col min="4610" max="4610" width="71.140625" style="1" customWidth="1"/>
    <col min="4611" max="4611" width="13.7109375" style="1" customWidth="1"/>
    <col min="4612" max="4612" width="11.85546875" style="1" customWidth="1"/>
    <col min="4613" max="4615" width="9.140625" style="1"/>
    <col min="4616" max="4616" width="15.5703125" style="1" bestFit="1" customWidth="1"/>
    <col min="4617" max="4864" width="9.140625" style="1"/>
    <col min="4865" max="4865" width="2.5703125" style="1" customWidth="1"/>
    <col min="4866" max="4866" width="71.140625" style="1" customWidth="1"/>
    <col min="4867" max="4867" width="13.7109375" style="1" customWidth="1"/>
    <col min="4868" max="4868" width="11.85546875" style="1" customWidth="1"/>
    <col min="4869" max="4871" width="9.140625" style="1"/>
    <col min="4872" max="4872" width="15.5703125" style="1" bestFit="1" customWidth="1"/>
    <col min="4873" max="5120" width="9.140625" style="1"/>
    <col min="5121" max="5121" width="2.5703125" style="1" customWidth="1"/>
    <col min="5122" max="5122" width="71.140625" style="1" customWidth="1"/>
    <col min="5123" max="5123" width="13.7109375" style="1" customWidth="1"/>
    <col min="5124" max="5124" width="11.85546875" style="1" customWidth="1"/>
    <col min="5125" max="5127" width="9.140625" style="1"/>
    <col min="5128" max="5128" width="15.5703125" style="1" bestFit="1" customWidth="1"/>
    <col min="5129" max="5376" width="9.140625" style="1"/>
    <col min="5377" max="5377" width="2.5703125" style="1" customWidth="1"/>
    <col min="5378" max="5378" width="71.140625" style="1" customWidth="1"/>
    <col min="5379" max="5379" width="13.7109375" style="1" customWidth="1"/>
    <col min="5380" max="5380" width="11.85546875" style="1" customWidth="1"/>
    <col min="5381" max="5383" width="9.140625" style="1"/>
    <col min="5384" max="5384" width="15.5703125" style="1" bestFit="1" customWidth="1"/>
    <col min="5385" max="5632" width="9.140625" style="1"/>
    <col min="5633" max="5633" width="2.5703125" style="1" customWidth="1"/>
    <col min="5634" max="5634" width="71.140625" style="1" customWidth="1"/>
    <col min="5635" max="5635" width="13.7109375" style="1" customWidth="1"/>
    <col min="5636" max="5636" width="11.85546875" style="1" customWidth="1"/>
    <col min="5637" max="5639" width="9.140625" style="1"/>
    <col min="5640" max="5640" width="15.5703125" style="1" bestFit="1" customWidth="1"/>
    <col min="5641" max="5888" width="9.140625" style="1"/>
    <col min="5889" max="5889" width="2.5703125" style="1" customWidth="1"/>
    <col min="5890" max="5890" width="71.140625" style="1" customWidth="1"/>
    <col min="5891" max="5891" width="13.7109375" style="1" customWidth="1"/>
    <col min="5892" max="5892" width="11.85546875" style="1" customWidth="1"/>
    <col min="5893" max="5895" width="9.140625" style="1"/>
    <col min="5896" max="5896" width="15.5703125" style="1" bestFit="1" customWidth="1"/>
    <col min="5897" max="6144" width="9.140625" style="1"/>
    <col min="6145" max="6145" width="2.5703125" style="1" customWidth="1"/>
    <col min="6146" max="6146" width="71.140625" style="1" customWidth="1"/>
    <col min="6147" max="6147" width="13.7109375" style="1" customWidth="1"/>
    <col min="6148" max="6148" width="11.85546875" style="1" customWidth="1"/>
    <col min="6149" max="6151" width="9.140625" style="1"/>
    <col min="6152" max="6152" width="15.5703125" style="1" bestFit="1" customWidth="1"/>
    <col min="6153" max="6400" width="9.140625" style="1"/>
    <col min="6401" max="6401" width="2.5703125" style="1" customWidth="1"/>
    <col min="6402" max="6402" width="71.140625" style="1" customWidth="1"/>
    <col min="6403" max="6403" width="13.7109375" style="1" customWidth="1"/>
    <col min="6404" max="6404" width="11.85546875" style="1" customWidth="1"/>
    <col min="6405" max="6407" width="9.140625" style="1"/>
    <col min="6408" max="6408" width="15.5703125" style="1" bestFit="1" customWidth="1"/>
    <col min="6409" max="6656" width="9.140625" style="1"/>
    <col min="6657" max="6657" width="2.5703125" style="1" customWidth="1"/>
    <col min="6658" max="6658" width="71.140625" style="1" customWidth="1"/>
    <col min="6659" max="6659" width="13.7109375" style="1" customWidth="1"/>
    <col min="6660" max="6660" width="11.85546875" style="1" customWidth="1"/>
    <col min="6661" max="6663" width="9.140625" style="1"/>
    <col min="6664" max="6664" width="15.5703125" style="1" bestFit="1" customWidth="1"/>
    <col min="6665" max="6912" width="9.140625" style="1"/>
    <col min="6913" max="6913" width="2.5703125" style="1" customWidth="1"/>
    <col min="6914" max="6914" width="71.140625" style="1" customWidth="1"/>
    <col min="6915" max="6915" width="13.7109375" style="1" customWidth="1"/>
    <col min="6916" max="6916" width="11.85546875" style="1" customWidth="1"/>
    <col min="6917" max="6919" width="9.140625" style="1"/>
    <col min="6920" max="6920" width="15.5703125" style="1" bestFit="1" customWidth="1"/>
    <col min="6921" max="7168" width="9.140625" style="1"/>
    <col min="7169" max="7169" width="2.5703125" style="1" customWidth="1"/>
    <col min="7170" max="7170" width="71.140625" style="1" customWidth="1"/>
    <col min="7171" max="7171" width="13.7109375" style="1" customWidth="1"/>
    <col min="7172" max="7172" width="11.85546875" style="1" customWidth="1"/>
    <col min="7173" max="7175" width="9.140625" style="1"/>
    <col min="7176" max="7176" width="15.5703125" style="1" bestFit="1" customWidth="1"/>
    <col min="7177" max="7424" width="9.140625" style="1"/>
    <col min="7425" max="7425" width="2.5703125" style="1" customWidth="1"/>
    <col min="7426" max="7426" width="71.140625" style="1" customWidth="1"/>
    <col min="7427" max="7427" width="13.7109375" style="1" customWidth="1"/>
    <col min="7428" max="7428" width="11.85546875" style="1" customWidth="1"/>
    <col min="7429" max="7431" width="9.140625" style="1"/>
    <col min="7432" max="7432" width="15.5703125" style="1" bestFit="1" customWidth="1"/>
    <col min="7433" max="7680" width="9.140625" style="1"/>
    <col min="7681" max="7681" width="2.5703125" style="1" customWidth="1"/>
    <col min="7682" max="7682" width="71.140625" style="1" customWidth="1"/>
    <col min="7683" max="7683" width="13.7109375" style="1" customWidth="1"/>
    <col min="7684" max="7684" width="11.85546875" style="1" customWidth="1"/>
    <col min="7685" max="7687" width="9.140625" style="1"/>
    <col min="7688" max="7688" width="15.5703125" style="1" bestFit="1" customWidth="1"/>
    <col min="7689" max="7936" width="9.140625" style="1"/>
    <col min="7937" max="7937" width="2.5703125" style="1" customWidth="1"/>
    <col min="7938" max="7938" width="71.140625" style="1" customWidth="1"/>
    <col min="7939" max="7939" width="13.7109375" style="1" customWidth="1"/>
    <col min="7940" max="7940" width="11.85546875" style="1" customWidth="1"/>
    <col min="7941" max="7943" width="9.140625" style="1"/>
    <col min="7944" max="7944" width="15.5703125" style="1" bestFit="1" customWidth="1"/>
    <col min="7945" max="8192" width="9.140625" style="1"/>
    <col min="8193" max="8193" width="2.5703125" style="1" customWidth="1"/>
    <col min="8194" max="8194" width="71.140625" style="1" customWidth="1"/>
    <col min="8195" max="8195" width="13.7109375" style="1" customWidth="1"/>
    <col min="8196" max="8196" width="11.85546875" style="1" customWidth="1"/>
    <col min="8197" max="8199" width="9.140625" style="1"/>
    <col min="8200" max="8200" width="15.5703125" style="1" bestFit="1" customWidth="1"/>
    <col min="8201" max="8448" width="9.140625" style="1"/>
    <col min="8449" max="8449" width="2.5703125" style="1" customWidth="1"/>
    <col min="8450" max="8450" width="71.140625" style="1" customWidth="1"/>
    <col min="8451" max="8451" width="13.7109375" style="1" customWidth="1"/>
    <col min="8452" max="8452" width="11.85546875" style="1" customWidth="1"/>
    <col min="8453" max="8455" width="9.140625" style="1"/>
    <col min="8456" max="8456" width="15.5703125" style="1" bestFit="1" customWidth="1"/>
    <col min="8457" max="8704" width="9.140625" style="1"/>
    <col min="8705" max="8705" width="2.5703125" style="1" customWidth="1"/>
    <col min="8706" max="8706" width="71.140625" style="1" customWidth="1"/>
    <col min="8707" max="8707" width="13.7109375" style="1" customWidth="1"/>
    <col min="8708" max="8708" width="11.85546875" style="1" customWidth="1"/>
    <col min="8709" max="8711" width="9.140625" style="1"/>
    <col min="8712" max="8712" width="15.5703125" style="1" bestFit="1" customWidth="1"/>
    <col min="8713" max="8960" width="9.140625" style="1"/>
    <col min="8961" max="8961" width="2.5703125" style="1" customWidth="1"/>
    <col min="8962" max="8962" width="71.140625" style="1" customWidth="1"/>
    <col min="8963" max="8963" width="13.7109375" style="1" customWidth="1"/>
    <col min="8964" max="8964" width="11.85546875" style="1" customWidth="1"/>
    <col min="8965" max="8967" width="9.140625" style="1"/>
    <col min="8968" max="8968" width="15.5703125" style="1" bestFit="1" customWidth="1"/>
    <col min="8969" max="9216" width="9.140625" style="1"/>
    <col min="9217" max="9217" width="2.5703125" style="1" customWidth="1"/>
    <col min="9218" max="9218" width="71.140625" style="1" customWidth="1"/>
    <col min="9219" max="9219" width="13.7109375" style="1" customWidth="1"/>
    <col min="9220" max="9220" width="11.85546875" style="1" customWidth="1"/>
    <col min="9221" max="9223" width="9.140625" style="1"/>
    <col min="9224" max="9224" width="15.5703125" style="1" bestFit="1" customWidth="1"/>
    <col min="9225" max="9472" width="9.140625" style="1"/>
    <col min="9473" max="9473" width="2.5703125" style="1" customWidth="1"/>
    <col min="9474" max="9474" width="71.140625" style="1" customWidth="1"/>
    <col min="9475" max="9475" width="13.7109375" style="1" customWidth="1"/>
    <col min="9476" max="9476" width="11.85546875" style="1" customWidth="1"/>
    <col min="9477" max="9479" width="9.140625" style="1"/>
    <col min="9480" max="9480" width="15.5703125" style="1" bestFit="1" customWidth="1"/>
    <col min="9481" max="9728" width="9.140625" style="1"/>
    <col min="9729" max="9729" width="2.5703125" style="1" customWidth="1"/>
    <col min="9730" max="9730" width="71.140625" style="1" customWidth="1"/>
    <col min="9731" max="9731" width="13.7109375" style="1" customWidth="1"/>
    <col min="9732" max="9732" width="11.85546875" style="1" customWidth="1"/>
    <col min="9733" max="9735" width="9.140625" style="1"/>
    <col min="9736" max="9736" width="15.5703125" style="1" bestFit="1" customWidth="1"/>
    <col min="9737" max="9984" width="9.140625" style="1"/>
    <col min="9985" max="9985" width="2.5703125" style="1" customWidth="1"/>
    <col min="9986" max="9986" width="71.140625" style="1" customWidth="1"/>
    <col min="9987" max="9987" width="13.7109375" style="1" customWidth="1"/>
    <col min="9988" max="9988" width="11.85546875" style="1" customWidth="1"/>
    <col min="9989" max="9991" width="9.140625" style="1"/>
    <col min="9992" max="9992" width="15.5703125" style="1" bestFit="1" customWidth="1"/>
    <col min="9993" max="10240" width="9.140625" style="1"/>
    <col min="10241" max="10241" width="2.5703125" style="1" customWidth="1"/>
    <col min="10242" max="10242" width="71.140625" style="1" customWidth="1"/>
    <col min="10243" max="10243" width="13.7109375" style="1" customWidth="1"/>
    <col min="10244" max="10244" width="11.85546875" style="1" customWidth="1"/>
    <col min="10245" max="10247" width="9.140625" style="1"/>
    <col min="10248" max="10248" width="15.5703125" style="1" bestFit="1" customWidth="1"/>
    <col min="10249" max="10496" width="9.140625" style="1"/>
    <col min="10497" max="10497" width="2.5703125" style="1" customWidth="1"/>
    <col min="10498" max="10498" width="71.140625" style="1" customWidth="1"/>
    <col min="10499" max="10499" width="13.7109375" style="1" customWidth="1"/>
    <col min="10500" max="10500" width="11.85546875" style="1" customWidth="1"/>
    <col min="10501" max="10503" width="9.140625" style="1"/>
    <col min="10504" max="10504" width="15.5703125" style="1" bestFit="1" customWidth="1"/>
    <col min="10505" max="10752" width="9.140625" style="1"/>
    <col min="10753" max="10753" width="2.5703125" style="1" customWidth="1"/>
    <col min="10754" max="10754" width="71.140625" style="1" customWidth="1"/>
    <col min="10755" max="10755" width="13.7109375" style="1" customWidth="1"/>
    <col min="10756" max="10756" width="11.85546875" style="1" customWidth="1"/>
    <col min="10757" max="10759" width="9.140625" style="1"/>
    <col min="10760" max="10760" width="15.5703125" style="1" bestFit="1" customWidth="1"/>
    <col min="10761" max="11008" width="9.140625" style="1"/>
    <col min="11009" max="11009" width="2.5703125" style="1" customWidth="1"/>
    <col min="11010" max="11010" width="71.140625" style="1" customWidth="1"/>
    <col min="11011" max="11011" width="13.7109375" style="1" customWidth="1"/>
    <col min="11012" max="11012" width="11.85546875" style="1" customWidth="1"/>
    <col min="11013" max="11015" width="9.140625" style="1"/>
    <col min="11016" max="11016" width="15.5703125" style="1" bestFit="1" customWidth="1"/>
    <col min="11017" max="11264" width="9.140625" style="1"/>
    <col min="11265" max="11265" width="2.5703125" style="1" customWidth="1"/>
    <col min="11266" max="11266" width="71.140625" style="1" customWidth="1"/>
    <col min="11267" max="11267" width="13.7109375" style="1" customWidth="1"/>
    <col min="11268" max="11268" width="11.85546875" style="1" customWidth="1"/>
    <col min="11269" max="11271" width="9.140625" style="1"/>
    <col min="11272" max="11272" width="15.5703125" style="1" bestFit="1" customWidth="1"/>
    <col min="11273" max="11520" width="9.140625" style="1"/>
    <col min="11521" max="11521" width="2.5703125" style="1" customWidth="1"/>
    <col min="11522" max="11522" width="71.140625" style="1" customWidth="1"/>
    <col min="11523" max="11523" width="13.7109375" style="1" customWidth="1"/>
    <col min="11524" max="11524" width="11.85546875" style="1" customWidth="1"/>
    <col min="11525" max="11527" width="9.140625" style="1"/>
    <col min="11528" max="11528" width="15.5703125" style="1" bestFit="1" customWidth="1"/>
    <col min="11529" max="11776" width="9.140625" style="1"/>
    <col min="11777" max="11777" width="2.5703125" style="1" customWidth="1"/>
    <col min="11778" max="11778" width="71.140625" style="1" customWidth="1"/>
    <col min="11779" max="11779" width="13.7109375" style="1" customWidth="1"/>
    <col min="11780" max="11780" width="11.85546875" style="1" customWidth="1"/>
    <col min="11781" max="11783" width="9.140625" style="1"/>
    <col min="11784" max="11784" width="15.5703125" style="1" bestFit="1" customWidth="1"/>
    <col min="11785" max="12032" width="9.140625" style="1"/>
    <col min="12033" max="12033" width="2.5703125" style="1" customWidth="1"/>
    <col min="12034" max="12034" width="71.140625" style="1" customWidth="1"/>
    <col min="12035" max="12035" width="13.7109375" style="1" customWidth="1"/>
    <col min="12036" max="12036" width="11.85546875" style="1" customWidth="1"/>
    <col min="12037" max="12039" width="9.140625" style="1"/>
    <col min="12040" max="12040" width="15.5703125" style="1" bestFit="1" customWidth="1"/>
    <col min="12041" max="12288" width="9.140625" style="1"/>
    <col min="12289" max="12289" width="2.5703125" style="1" customWidth="1"/>
    <col min="12290" max="12290" width="71.140625" style="1" customWidth="1"/>
    <col min="12291" max="12291" width="13.7109375" style="1" customWidth="1"/>
    <col min="12292" max="12292" width="11.85546875" style="1" customWidth="1"/>
    <col min="12293" max="12295" width="9.140625" style="1"/>
    <col min="12296" max="12296" width="15.5703125" style="1" bestFit="1" customWidth="1"/>
    <col min="12297" max="12544" width="9.140625" style="1"/>
    <col min="12545" max="12545" width="2.5703125" style="1" customWidth="1"/>
    <col min="12546" max="12546" width="71.140625" style="1" customWidth="1"/>
    <col min="12547" max="12547" width="13.7109375" style="1" customWidth="1"/>
    <col min="12548" max="12548" width="11.85546875" style="1" customWidth="1"/>
    <col min="12549" max="12551" width="9.140625" style="1"/>
    <col min="12552" max="12552" width="15.5703125" style="1" bestFit="1" customWidth="1"/>
    <col min="12553" max="12800" width="9.140625" style="1"/>
    <col min="12801" max="12801" width="2.5703125" style="1" customWidth="1"/>
    <col min="12802" max="12802" width="71.140625" style="1" customWidth="1"/>
    <col min="12803" max="12803" width="13.7109375" style="1" customWidth="1"/>
    <col min="12804" max="12804" width="11.85546875" style="1" customWidth="1"/>
    <col min="12805" max="12807" width="9.140625" style="1"/>
    <col min="12808" max="12808" width="15.5703125" style="1" bestFit="1" customWidth="1"/>
    <col min="12809" max="13056" width="9.140625" style="1"/>
    <col min="13057" max="13057" width="2.5703125" style="1" customWidth="1"/>
    <col min="13058" max="13058" width="71.140625" style="1" customWidth="1"/>
    <col min="13059" max="13059" width="13.7109375" style="1" customWidth="1"/>
    <col min="13060" max="13060" width="11.85546875" style="1" customWidth="1"/>
    <col min="13061" max="13063" width="9.140625" style="1"/>
    <col min="13064" max="13064" width="15.5703125" style="1" bestFit="1" customWidth="1"/>
    <col min="13065" max="13312" width="9.140625" style="1"/>
    <col min="13313" max="13313" width="2.5703125" style="1" customWidth="1"/>
    <col min="13314" max="13314" width="71.140625" style="1" customWidth="1"/>
    <col min="13315" max="13315" width="13.7109375" style="1" customWidth="1"/>
    <col min="13316" max="13316" width="11.85546875" style="1" customWidth="1"/>
    <col min="13317" max="13319" width="9.140625" style="1"/>
    <col min="13320" max="13320" width="15.5703125" style="1" bestFit="1" customWidth="1"/>
    <col min="13321" max="13568" width="9.140625" style="1"/>
    <col min="13569" max="13569" width="2.5703125" style="1" customWidth="1"/>
    <col min="13570" max="13570" width="71.140625" style="1" customWidth="1"/>
    <col min="13571" max="13571" width="13.7109375" style="1" customWidth="1"/>
    <col min="13572" max="13572" width="11.85546875" style="1" customWidth="1"/>
    <col min="13573" max="13575" width="9.140625" style="1"/>
    <col min="13576" max="13576" width="15.5703125" style="1" bestFit="1" customWidth="1"/>
    <col min="13577" max="13824" width="9.140625" style="1"/>
    <col min="13825" max="13825" width="2.5703125" style="1" customWidth="1"/>
    <col min="13826" max="13826" width="71.140625" style="1" customWidth="1"/>
    <col min="13827" max="13827" width="13.7109375" style="1" customWidth="1"/>
    <col min="13828" max="13828" width="11.85546875" style="1" customWidth="1"/>
    <col min="13829" max="13831" width="9.140625" style="1"/>
    <col min="13832" max="13832" width="15.5703125" style="1" bestFit="1" customWidth="1"/>
    <col min="13833" max="14080" width="9.140625" style="1"/>
    <col min="14081" max="14081" width="2.5703125" style="1" customWidth="1"/>
    <col min="14082" max="14082" width="71.140625" style="1" customWidth="1"/>
    <col min="14083" max="14083" width="13.7109375" style="1" customWidth="1"/>
    <col min="14084" max="14084" width="11.85546875" style="1" customWidth="1"/>
    <col min="14085" max="14087" width="9.140625" style="1"/>
    <col min="14088" max="14088" width="15.5703125" style="1" bestFit="1" customWidth="1"/>
    <col min="14089" max="14336" width="9.140625" style="1"/>
    <col min="14337" max="14337" width="2.5703125" style="1" customWidth="1"/>
    <col min="14338" max="14338" width="71.140625" style="1" customWidth="1"/>
    <col min="14339" max="14339" width="13.7109375" style="1" customWidth="1"/>
    <col min="14340" max="14340" width="11.85546875" style="1" customWidth="1"/>
    <col min="14341" max="14343" width="9.140625" style="1"/>
    <col min="14344" max="14344" width="15.5703125" style="1" bestFit="1" customWidth="1"/>
    <col min="14345" max="14592" width="9.140625" style="1"/>
    <col min="14593" max="14593" width="2.5703125" style="1" customWidth="1"/>
    <col min="14594" max="14594" width="71.140625" style="1" customWidth="1"/>
    <col min="14595" max="14595" width="13.7109375" style="1" customWidth="1"/>
    <col min="14596" max="14596" width="11.85546875" style="1" customWidth="1"/>
    <col min="14597" max="14599" width="9.140625" style="1"/>
    <col min="14600" max="14600" width="15.5703125" style="1" bestFit="1" customWidth="1"/>
    <col min="14601" max="14848" width="9.140625" style="1"/>
    <col min="14849" max="14849" width="2.5703125" style="1" customWidth="1"/>
    <col min="14850" max="14850" width="71.140625" style="1" customWidth="1"/>
    <col min="14851" max="14851" width="13.7109375" style="1" customWidth="1"/>
    <col min="14852" max="14852" width="11.85546875" style="1" customWidth="1"/>
    <col min="14853" max="14855" width="9.140625" style="1"/>
    <col min="14856" max="14856" width="15.5703125" style="1" bestFit="1" customWidth="1"/>
    <col min="14857" max="15104" width="9.140625" style="1"/>
    <col min="15105" max="15105" width="2.5703125" style="1" customWidth="1"/>
    <col min="15106" max="15106" width="71.140625" style="1" customWidth="1"/>
    <col min="15107" max="15107" width="13.7109375" style="1" customWidth="1"/>
    <col min="15108" max="15108" width="11.85546875" style="1" customWidth="1"/>
    <col min="15109" max="15111" width="9.140625" style="1"/>
    <col min="15112" max="15112" width="15.5703125" style="1" bestFit="1" customWidth="1"/>
    <col min="15113" max="15360" width="9.140625" style="1"/>
    <col min="15361" max="15361" width="2.5703125" style="1" customWidth="1"/>
    <col min="15362" max="15362" width="71.140625" style="1" customWidth="1"/>
    <col min="15363" max="15363" width="13.7109375" style="1" customWidth="1"/>
    <col min="15364" max="15364" width="11.85546875" style="1" customWidth="1"/>
    <col min="15365" max="15367" width="9.140625" style="1"/>
    <col min="15368" max="15368" width="15.5703125" style="1" bestFit="1" customWidth="1"/>
    <col min="15369" max="15616" width="9.140625" style="1"/>
    <col min="15617" max="15617" width="2.5703125" style="1" customWidth="1"/>
    <col min="15618" max="15618" width="71.140625" style="1" customWidth="1"/>
    <col min="15619" max="15619" width="13.7109375" style="1" customWidth="1"/>
    <col min="15620" max="15620" width="11.85546875" style="1" customWidth="1"/>
    <col min="15621" max="15623" width="9.140625" style="1"/>
    <col min="15624" max="15624" width="15.5703125" style="1" bestFit="1" customWidth="1"/>
    <col min="15625" max="15872" width="9.140625" style="1"/>
    <col min="15873" max="15873" width="2.5703125" style="1" customWidth="1"/>
    <col min="15874" max="15874" width="71.140625" style="1" customWidth="1"/>
    <col min="15875" max="15875" width="13.7109375" style="1" customWidth="1"/>
    <col min="15876" max="15876" width="11.85546875" style="1" customWidth="1"/>
    <col min="15877" max="15879" width="9.140625" style="1"/>
    <col min="15880" max="15880" width="15.5703125" style="1" bestFit="1" customWidth="1"/>
    <col min="15881" max="16128" width="9.140625" style="1"/>
    <col min="16129" max="16129" width="2.5703125" style="1" customWidth="1"/>
    <col min="16130" max="16130" width="71.140625" style="1" customWidth="1"/>
    <col min="16131" max="16131" width="13.7109375" style="1" customWidth="1"/>
    <col min="16132" max="16132" width="11.85546875" style="1" customWidth="1"/>
    <col min="16133" max="16135" width="9.140625" style="1"/>
    <col min="16136" max="16136" width="15.5703125" style="1" bestFit="1" customWidth="1"/>
    <col min="16137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52"/>
      <c r="C3" s="453"/>
      <c r="D3" s="453"/>
      <c r="E3" s="2" t="s">
        <v>67</v>
      </c>
      <c r="F3" s="2" t="s">
        <v>68</v>
      </c>
      <c r="G3" s="3" t="s">
        <v>67</v>
      </c>
      <c r="H3" s="4" t="s">
        <v>68</v>
      </c>
    </row>
    <row r="4" spans="2:8" x14ac:dyDescent="0.25">
      <c r="B4" s="5" t="s">
        <v>69</v>
      </c>
      <c r="C4" s="6"/>
      <c r="D4" s="6"/>
      <c r="E4" s="6"/>
      <c r="F4" s="6"/>
      <c r="G4" s="6"/>
      <c r="H4" s="7">
        <v>161986</v>
      </c>
    </row>
    <row r="5" spans="2:8" x14ac:dyDescent="0.25">
      <c r="B5" s="8" t="s">
        <v>70</v>
      </c>
      <c r="C5" s="9"/>
      <c r="D5" s="9"/>
      <c r="E5" s="9"/>
      <c r="F5" s="9"/>
      <c r="G5" s="9"/>
      <c r="H5" s="10">
        <v>54803</v>
      </c>
    </row>
    <row r="6" spans="2:8" x14ac:dyDescent="0.25">
      <c r="B6" s="8" t="s">
        <v>71</v>
      </c>
      <c r="C6" s="9"/>
      <c r="D6" s="9"/>
      <c r="E6" s="9"/>
      <c r="F6" s="9"/>
      <c r="G6" s="9"/>
      <c r="H6" s="11"/>
    </row>
    <row r="7" spans="2:8" x14ac:dyDescent="0.25">
      <c r="B7" s="12" t="s">
        <v>72</v>
      </c>
      <c r="C7" s="9"/>
      <c r="D7" s="9"/>
      <c r="E7" s="9"/>
      <c r="F7" s="9"/>
      <c r="G7" s="9"/>
      <c r="H7" s="13">
        <v>148946</v>
      </c>
    </row>
    <row r="8" spans="2:8" x14ac:dyDescent="0.25">
      <c r="B8" s="8" t="s">
        <v>73</v>
      </c>
      <c r="C8" s="9"/>
      <c r="D8" s="9"/>
      <c r="E8" s="9"/>
      <c r="F8" s="9"/>
      <c r="G8" s="9"/>
      <c r="H8" s="13">
        <v>12982</v>
      </c>
    </row>
    <row r="9" spans="2:8" x14ac:dyDescent="0.25">
      <c r="B9" s="8" t="s">
        <v>74</v>
      </c>
      <c r="C9" s="9"/>
      <c r="D9" s="9"/>
      <c r="E9" s="9"/>
      <c r="F9" s="9"/>
      <c r="G9" s="9"/>
      <c r="H9" s="13">
        <v>5237</v>
      </c>
    </row>
    <row r="10" spans="2:8" x14ac:dyDescent="0.25">
      <c r="B10" s="14" t="s">
        <v>75</v>
      </c>
      <c r="C10" s="15"/>
      <c r="D10" s="16"/>
      <c r="E10" s="17"/>
      <c r="F10" s="17"/>
      <c r="G10" s="16"/>
      <c r="H10" s="13">
        <v>353556</v>
      </c>
    </row>
    <row r="11" spans="2:8" x14ac:dyDescent="0.25">
      <c r="B11" s="14" t="s">
        <v>76</v>
      </c>
      <c r="C11" s="18"/>
      <c r="D11" s="19"/>
      <c r="E11" s="20"/>
      <c r="F11" s="20"/>
      <c r="G11" s="19"/>
      <c r="H11" s="13">
        <v>10323</v>
      </c>
    </row>
    <row r="12" spans="2:8" x14ac:dyDescent="0.25">
      <c r="B12" s="14" t="s">
        <v>77</v>
      </c>
      <c r="C12" s="18"/>
      <c r="D12" s="19"/>
      <c r="E12" s="20"/>
      <c r="F12" s="20"/>
      <c r="G12" s="19"/>
      <c r="H12" s="21"/>
    </row>
    <row r="13" spans="2:8" x14ac:dyDescent="0.25">
      <c r="B13" s="22" t="s">
        <v>78</v>
      </c>
      <c r="C13" s="9"/>
      <c r="D13" s="9"/>
      <c r="E13" s="9"/>
      <c r="F13" s="9"/>
      <c r="G13" s="9"/>
      <c r="H13" s="13">
        <v>105026</v>
      </c>
    </row>
    <row r="14" spans="2:8" ht="15.75" thickBot="1" x14ac:dyDescent="0.3">
      <c r="B14" s="23" t="s">
        <v>79</v>
      </c>
      <c r="C14" s="24"/>
      <c r="D14" s="25"/>
      <c r="E14" s="26"/>
      <c r="F14" s="26"/>
      <c r="G14" s="25"/>
      <c r="H14" s="27">
        <v>4796</v>
      </c>
    </row>
    <row r="15" spans="2:8" ht="15.75" thickBot="1" x14ac:dyDescent="0.3">
      <c r="B15" s="28"/>
      <c r="G15" s="29"/>
      <c r="H15" s="30">
        <f>SUM(H4:H14)</f>
        <v>857655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 t="s">
        <v>59</v>
      </c>
    </row>
    <row r="21" spans="2:3" ht="22.5" x14ac:dyDescent="0.25">
      <c r="B21" s="32" t="s">
        <v>82</v>
      </c>
      <c r="C21" s="33" t="s">
        <v>60</v>
      </c>
    </row>
    <row r="22" spans="2:3" ht="15.75" customHeight="1" x14ac:dyDescent="0.25">
      <c r="B22" s="32" t="s">
        <v>83</v>
      </c>
      <c r="C22" s="33">
        <v>99</v>
      </c>
    </row>
    <row r="23" spans="2:3" x14ac:dyDescent="0.25">
      <c r="B23" s="34" t="s">
        <v>2</v>
      </c>
      <c r="C23" s="33">
        <v>42</v>
      </c>
    </row>
    <row r="24" spans="2:3" x14ac:dyDescent="0.25">
      <c r="B24" s="22" t="s">
        <v>3</v>
      </c>
      <c r="C24" s="33">
        <v>99</v>
      </c>
    </row>
    <row r="25" spans="2:3" ht="37.5" customHeight="1" x14ac:dyDescent="0.25">
      <c r="B25" s="14" t="s">
        <v>4</v>
      </c>
      <c r="C25" s="35" t="s">
        <v>61</v>
      </c>
    </row>
    <row r="26" spans="2:3" ht="22.5" x14ac:dyDescent="0.25">
      <c r="B26" s="36" t="s">
        <v>84</v>
      </c>
      <c r="C26" s="33"/>
    </row>
    <row r="27" spans="2:3" ht="15.75" customHeight="1" x14ac:dyDescent="0.25">
      <c r="B27" s="36" t="s">
        <v>85</v>
      </c>
      <c r="C27" s="33"/>
    </row>
    <row r="28" spans="2:3" x14ac:dyDescent="0.25">
      <c r="B28" s="37" t="s">
        <v>86</v>
      </c>
      <c r="C28" s="33"/>
    </row>
    <row r="29" spans="2:3" x14ac:dyDescent="0.25">
      <c r="B29" s="38" t="s">
        <v>87</v>
      </c>
      <c r="C29" s="33"/>
    </row>
    <row r="30" spans="2:3" ht="15.75" thickBot="1" x14ac:dyDescent="0.3">
      <c r="B30" s="39" t="s">
        <v>88</v>
      </c>
      <c r="C30" s="40"/>
    </row>
  </sheetData>
  <mergeCells count="7">
    <mergeCell ref="E2:F2"/>
    <mergeCell ref="G2:H2"/>
    <mergeCell ref="B18:B19"/>
    <mergeCell ref="C18:C19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workbookViewId="0">
      <selection activeCell="I28" sqref="I28"/>
    </sheetView>
  </sheetViews>
  <sheetFormatPr defaultRowHeight="12.75" x14ac:dyDescent="0.2"/>
  <cols>
    <col min="1" max="1" width="2.5703125" style="312" customWidth="1"/>
    <col min="2" max="2" width="71.140625" style="312" customWidth="1"/>
    <col min="3" max="3" width="13.7109375" style="312" customWidth="1"/>
    <col min="4" max="4" width="11.85546875" style="312" customWidth="1"/>
    <col min="5" max="7" width="9.140625" style="312"/>
    <col min="8" max="8" width="10" style="312" bestFit="1" customWidth="1"/>
    <col min="9" max="16384" width="9.140625" style="312"/>
  </cols>
  <sheetData>
    <row r="1" spans="2:8" ht="13.5" thickBot="1" x14ac:dyDescent="0.25"/>
    <row r="2" spans="2:8" x14ac:dyDescent="0.2">
      <c r="B2" s="456" t="s">
        <v>62</v>
      </c>
      <c r="C2" s="460" t="s">
        <v>63</v>
      </c>
      <c r="D2" s="460" t="s">
        <v>64</v>
      </c>
      <c r="E2" s="460" t="s">
        <v>65</v>
      </c>
      <c r="F2" s="460"/>
      <c r="G2" s="454" t="s">
        <v>66</v>
      </c>
      <c r="H2" s="455"/>
    </row>
    <row r="3" spans="2:8" ht="13.5" thickBot="1" x14ac:dyDescent="0.25">
      <c r="B3" s="457"/>
      <c r="C3" s="461"/>
      <c r="D3" s="461"/>
      <c r="E3" s="352" t="s">
        <v>67</v>
      </c>
      <c r="F3" s="352" t="s">
        <v>68</v>
      </c>
      <c r="G3" s="351" t="s">
        <v>67</v>
      </c>
      <c r="H3" s="350" t="s">
        <v>68</v>
      </c>
    </row>
    <row r="4" spans="2:8" x14ac:dyDescent="0.2">
      <c r="B4" s="325" t="s">
        <v>69</v>
      </c>
      <c r="C4" s="349" t="s">
        <v>137</v>
      </c>
      <c r="D4" s="349"/>
      <c r="E4" s="349">
        <v>11</v>
      </c>
      <c r="F4" s="349">
        <v>11</v>
      </c>
      <c r="G4" s="348">
        <v>2636.5</v>
      </c>
      <c r="H4" s="347">
        <v>31637.96</v>
      </c>
    </row>
    <row r="5" spans="2:8" x14ac:dyDescent="0.2">
      <c r="B5" s="344" t="s">
        <v>70</v>
      </c>
      <c r="C5" s="346" t="s">
        <v>137</v>
      </c>
      <c r="D5" s="346"/>
      <c r="E5" s="346">
        <v>11</v>
      </c>
      <c r="F5" s="346">
        <v>11</v>
      </c>
      <c r="G5" s="336">
        <v>914.25</v>
      </c>
      <c r="H5" s="335">
        <v>10970.98</v>
      </c>
    </row>
    <row r="6" spans="2:8" x14ac:dyDescent="0.2">
      <c r="B6" s="344" t="s">
        <v>71</v>
      </c>
      <c r="C6" s="337"/>
      <c r="D6" s="337"/>
      <c r="E6" s="337"/>
      <c r="F6" s="337"/>
      <c r="G6" s="336">
        <v>6.35</v>
      </c>
      <c r="H6" s="335">
        <v>76.209999999999994</v>
      </c>
    </row>
    <row r="7" spans="2:8" x14ac:dyDescent="0.2">
      <c r="B7" s="345" t="s">
        <v>72</v>
      </c>
      <c r="C7" s="337"/>
      <c r="D7" s="337"/>
      <c r="E7" s="337"/>
      <c r="F7" s="337"/>
      <c r="G7" s="336">
        <v>365.05</v>
      </c>
      <c r="H7" s="335">
        <v>4380.6099999999997</v>
      </c>
    </row>
    <row r="8" spans="2:8" x14ac:dyDescent="0.2">
      <c r="B8" s="344" t="s">
        <v>73</v>
      </c>
      <c r="C8" s="337"/>
      <c r="D8" s="337"/>
      <c r="E8" s="337"/>
      <c r="F8" s="337"/>
      <c r="G8" s="336">
        <v>19.190000000000001</v>
      </c>
      <c r="H8" s="335">
        <v>230.25</v>
      </c>
    </row>
    <row r="9" spans="2:8" x14ac:dyDescent="0.2">
      <c r="B9" s="344" t="s">
        <v>74</v>
      </c>
      <c r="C9" s="337"/>
      <c r="D9" s="337"/>
      <c r="E9" s="337"/>
      <c r="F9" s="337"/>
      <c r="G9" s="336">
        <v>121.22</v>
      </c>
      <c r="H9" s="335">
        <v>1454.69</v>
      </c>
    </row>
    <row r="10" spans="2:8" x14ac:dyDescent="0.2">
      <c r="B10" s="314" t="s">
        <v>75</v>
      </c>
      <c r="C10" s="343"/>
      <c r="D10" s="342"/>
      <c r="E10" s="341"/>
      <c r="F10" s="341"/>
      <c r="G10" s="336">
        <v>0</v>
      </c>
      <c r="H10" s="335">
        <v>0</v>
      </c>
    </row>
    <row r="11" spans="2:8" x14ac:dyDescent="0.2">
      <c r="B11" s="314" t="s">
        <v>76</v>
      </c>
      <c r="C11" s="340">
        <v>0</v>
      </c>
      <c r="D11" s="339">
        <v>0</v>
      </c>
      <c r="E11" s="338">
        <v>0</v>
      </c>
      <c r="F11" s="338">
        <v>0</v>
      </c>
      <c r="G11" s="336">
        <v>0</v>
      </c>
      <c r="H11" s="335">
        <v>0</v>
      </c>
    </row>
    <row r="12" spans="2:8" x14ac:dyDescent="0.2">
      <c r="B12" s="314" t="s">
        <v>77</v>
      </c>
      <c r="C12" s="340">
        <v>0</v>
      </c>
      <c r="D12" s="339">
        <v>0</v>
      </c>
      <c r="E12" s="338">
        <v>0</v>
      </c>
      <c r="F12" s="338">
        <v>0</v>
      </c>
      <c r="G12" s="336">
        <v>0</v>
      </c>
      <c r="H12" s="335">
        <v>0</v>
      </c>
    </row>
    <row r="13" spans="2:8" x14ac:dyDescent="0.2">
      <c r="B13" s="316" t="s">
        <v>78</v>
      </c>
      <c r="C13" s="337"/>
      <c r="D13" s="337"/>
      <c r="E13" s="337"/>
      <c r="F13" s="337"/>
      <c r="G13" s="336">
        <v>1359.11</v>
      </c>
      <c r="H13" s="335">
        <v>16309.37</v>
      </c>
    </row>
    <row r="14" spans="2:8" ht="13.5" thickBot="1" x14ac:dyDescent="0.25">
      <c r="B14" s="334" t="s">
        <v>79</v>
      </c>
      <c r="C14" s="333"/>
      <c r="D14" s="332"/>
      <c r="E14" s="331"/>
      <c r="F14" s="331"/>
      <c r="G14" s="330">
        <v>254.31</v>
      </c>
      <c r="H14" s="329">
        <v>3051.66</v>
      </c>
    </row>
    <row r="15" spans="2:8" ht="13.5" thickBot="1" x14ac:dyDescent="0.25">
      <c r="B15" s="328"/>
      <c r="G15" s="327"/>
      <c r="H15" s="326">
        <f>SUM(H4:H14)</f>
        <v>68111.73000000001</v>
      </c>
    </row>
    <row r="17" spans="2:5" ht="13.5" thickBot="1" x14ac:dyDescent="0.25"/>
    <row r="18" spans="2:5" x14ac:dyDescent="0.2">
      <c r="B18" s="456" t="s">
        <v>80</v>
      </c>
      <c r="C18" s="458" t="s">
        <v>81</v>
      </c>
    </row>
    <row r="19" spans="2:5" ht="13.5" thickBot="1" x14ac:dyDescent="0.25">
      <c r="B19" s="457"/>
      <c r="C19" s="459"/>
    </row>
    <row r="20" spans="2:5" x14ac:dyDescent="0.2">
      <c r="B20" s="325" t="s">
        <v>0</v>
      </c>
      <c r="C20" s="324">
        <v>3</v>
      </c>
    </row>
    <row r="21" spans="2:5" x14ac:dyDescent="0.2">
      <c r="B21" s="318" t="s">
        <v>286</v>
      </c>
      <c r="C21" s="315" t="s">
        <v>285</v>
      </c>
    </row>
    <row r="22" spans="2:5" ht="15.75" customHeight="1" x14ac:dyDescent="0.2">
      <c r="B22" s="318" t="s">
        <v>1</v>
      </c>
      <c r="C22" s="315">
        <v>1501</v>
      </c>
    </row>
    <row r="23" spans="2:5" x14ac:dyDescent="0.2">
      <c r="B23" s="317" t="s">
        <v>2</v>
      </c>
      <c r="C23" s="315" t="s">
        <v>279</v>
      </c>
    </row>
    <row r="24" spans="2:5" x14ac:dyDescent="0.2">
      <c r="B24" s="316" t="s">
        <v>3</v>
      </c>
      <c r="C24" s="315" t="s">
        <v>279</v>
      </c>
    </row>
    <row r="25" spans="2:5" x14ac:dyDescent="0.2">
      <c r="B25" s="314" t="s">
        <v>4</v>
      </c>
      <c r="C25" s="313">
        <v>0</v>
      </c>
    </row>
    <row r="26" spans="2:5" x14ac:dyDescent="0.2">
      <c r="B26" s="323" t="s">
        <v>284</v>
      </c>
      <c r="C26" s="315" t="s">
        <v>282</v>
      </c>
    </row>
    <row r="27" spans="2:5" ht="15.75" customHeight="1" x14ac:dyDescent="0.2">
      <c r="B27" s="323" t="s">
        <v>85</v>
      </c>
      <c r="C27" s="315">
        <v>387</v>
      </c>
    </row>
    <row r="28" spans="2:5" x14ac:dyDescent="0.2">
      <c r="B28" s="322" t="s">
        <v>86</v>
      </c>
      <c r="C28" s="315" t="s">
        <v>280</v>
      </c>
      <c r="E28" s="312" t="s">
        <v>92</v>
      </c>
    </row>
    <row r="29" spans="2:5" x14ac:dyDescent="0.2">
      <c r="B29" s="321" t="s">
        <v>87</v>
      </c>
      <c r="C29" s="315" t="s">
        <v>280</v>
      </c>
    </row>
    <row r="30" spans="2:5" ht="13.5" thickBot="1" x14ac:dyDescent="0.25">
      <c r="B30" s="320" t="s">
        <v>88</v>
      </c>
      <c r="C30" s="319">
        <v>0</v>
      </c>
    </row>
    <row r="31" spans="2:5" x14ac:dyDescent="0.2">
      <c r="B31" s="318" t="s">
        <v>283</v>
      </c>
      <c r="C31" s="315" t="s">
        <v>282</v>
      </c>
    </row>
    <row r="32" spans="2:5" x14ac:dyDescent="0.2">
      <c r="B32" s="318" t="s">
        <v>111</v>
      </c>
      <c r="C32" s="315">
        <v>305</v>
      </c>
    </row>
    <row r="33" spans="2:4" x14ac:dyDescent="0.2">
      <c r="B33" s="317" t="s">
        <v>110</v>
      </c>
      <c r="C33" s="315" t="s">
        <v>281</v>
      </c>
    </row>
    <row r="34" spans="2:4" x14ac:dyDescent="0.2">
      <c r="B34" s="316" t="s">
        <v>109</v>
      </c>
      <c r="C34" s="315" t="s">
        <v>281</v>
      </c>
      <c r="D34" s="312" t="s">
        <v>92</v>
      </c>
    </row>
    <row r="35" spans="2:4" x14ac:dyDescent="0.2">
      <c r="B35" s="314" t="s">
        <v>108</v>
      </c>
      <c r="C35" s="313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M19" sqref="M19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customWidth="1"/>
    <col min="9" max="16384" width="9.140625" style="1"/>
  </cols>
  <sheetData>
    <row r="1" spans="2:8" ht="15.75" thickBot="1" x14ac:dyDescent="0.3"/>
    <row r="2" spans="2:8" ht="12.75" customHeight="1" thickBot="1" x14ac:dyDescent="0.3">
      <c r="B2" s="420" t="s">
        <v>62</v>
      </c>
      <c r="C2" s="422" t="s">
        <v>63</v>
      </c>
      <c r="D2" s="422" t="s">
        <v>64</v>
      </c>
      <c r="E2" s="418" t="s">
        <v>65</v>
      </c>
      <c r="F2" s="418"/>
      <c r="G2" s="419" t="s">
        <v>66</v>
      </c>
      <c r="H2" s="419"/>
    </row>
    <row r="3" spans="2:8" ht="15.75" thickBot="1" x14ac:dyDescent="0.3">
      <c r="B3" s="420"/>
      <c r="C3" s="422"/>
      <c r="D3" s="422"/>
      <c r="E3" s="228" t="s">
        <v>67</v>
      </c>
      <c r="F3" s="228" t="s">
        <v>68</v>
      </c>
      <c r="G3" s="227" t="s">
        <v>67</v>
      </c>
      <c r="H3" s="226" t="s">
        <v>68</v>
      </c>
    </row>
    <row r="4" spans="2:8" x14ac:dyDescent="0.25">
      <c r="B4" s="209" t="s">
        <v>69</v>
      </c>
      <c r="C4" s="300" t="s">
        <v>278</v>
      </c>
      <c r="D4" s="215"/>
      <c r="E4" s="215"/>
      <c r="F4" s="215"/>
      <c r="G4" s="299">
        <v>6705</v>
      </c>
      <c r="H4" s="225">
        <v>80470</v>
      </c>
    </row>
    <row r="5" spans="2:8" x14ac:dyDescent="0.25">
      <c r="B5" s="224" t="s">
        <v>70</v>
      </c>
      <c r="C5" s="295" t="s">
        <v>278</v>
      </c>
      <c r="D5" s="218"/>
      <c r="E5" s="218"/>
      <c r="F5" s="218"/>
      <c r="G5" s="294">
        <v>2284</v>
      </c>
      <c r="H5" s="217">
        <v>27405</v>
      </c>
    </row>
    <row r="6" spans="2:8" x14ac:dyDescent="0.25">
      <c r="B6" s="224" t="s">
        <v>71</v>
      </c>
      <c r="C6" s="295" t="s">
        <v>278</v>
      </c>
      <c r="D6" s="218"/>
      <c r="E6" s="218"/>
      <c r="F6" s="218"/>
      <c r="G6" s="294">
        <v>19</v>
      </c>
      <c r="H6" s="217">
        <v>232</v>
      </c>
    </row>
    <row r="7" spans="2:8" x14ac:dyDescent="0.25">
      <c r="B7" s="224" t="s">
        <v>72</v>
      </c>
      <c r="C7" s="295" t="s">
        <v>278</v>
      </c>
      <c r="D7" s="218"/>
      <c r="E7" s="218"/>
      <c r="F7" s="218"/>
      <c r="G7" s="294">
        <v>2783</v>
      </c>
      <c r="H7" s="217">
        <v>33392</v>
      </c>
    </row>
    <row r="8" spans="2:8" x14ac:dyDescent="0.25">
      <c r="B8" s="224" t="s">
        <v>73</v>
      </c>
      <c r="C8" s="295" t="s">
        <v>278</v>
      </c>
      <c r="D8" s="218"/>
      <c r="E8" s="218"/>
      <c r="F8" s="218"/>
      <c r="G8" s="294">
        <v>1333</v>
      </c>
      <c r="H8" s="217">
        <v>15993</v>
      </c>
    </row>
    <row r="9" spans="2:8" x14ac:dyDescent="0.25">
      <c r="B9" s="224" t="s">
        <v>74</v>
      </c>
      <c r="C9" s="295" t="s">
        <v>278</v>
      </c>
      <c r="D9" s="218"/>
      <c r="E9" s="218"/>
      <c r="F9" s="218"/>
      <c r="G9" s="294">
        <v>602</v>
      </c>
      <c r="H9" s="217">
        <v>7229</v>
      </c>
    </row>
    <row r="10" spans="2:8" x14ac:dyDescent="0.25">
      <c r="B10" s="205" t="s">
        <v>75</v>
      </c>
      <c r="C10" s="295" t="s">
        <v>278</v>
      </c>
      <c r="D10" s="222"/>
      <c r="E10" s="223"/>
      <c r="F10" s="223"/>
      <c r="G10" s="296">
        <v>795</v>
      </c>
      <c r="H10" s="217">
        <v>9542</v>
      </c>
    </row>
    <row r="11" spans="2:8" x14ac:dyDescent="0.25">
      <c r="B11" s="205" t="s">
        <v>76</v>
      </c>
      <c r="C11" s="297" t="s">
        <v>278</v>
      </c>
      <c r="D11" s="220"/>
      <c r="E11" s="221"/>
      <c r="F11" s="221"/>
      <c r="G11" s="296">
        <v>735</v>
      </c>
      <c r="H11" s="298">
        <v>8821</v>
      </c>
    </row>
    <row r="12" spans="2:8" x14ac:dyDescent="0.25">
      <c r="B12" s="205" t="s">
        <v>77</v>
      </c>
      <c r="C12" s="297" t="s">
        <v>278</v>
      </c>
      <c r="D12" s="220"/>
      <c r="E12" s="221"/>
      <c r="F12" s="221"/>
      <c r="G12" s="296"/>
      <c r="H12" s="219"/>
    </row>
    <row r="13" spans="2:8" x14ac:dyDescent="0.25">
      <c r="B13" s="206" t="s">
        <v>78</v>
      </c>
      <c r="C13" s="295" t="s">
        <v>278</v>
      </c>
      <c r="D13" s="218"/>
      <c r="E13" s="218"/>
      <c r="F13" s="218"/>
      <c r="G13" s="294">
        <v>2620</v>
      </c>
      <c r="H13" s="217">
        <v>31450</v>
      </c>
    </row>
    <row r="14" spans="2:8" ht="15.75" thickBot="1" x14ac:dyDescent="0.3">
      <c r="B14" s="216" t="s">
        <v>79</v>
      </c>
      <c r="C14" s="293" t="s">
        <v>278</v>
      </c>
      <c r="D14" s="213"/>
      <c r="E14" s="214"/>
      <c r="F14" s="214"/>
      <c r="G14" s="292">
        <v>1052</v>
      </c>
      <c r="H14" s="212">
        <v>12630</v>
      </c>
    </row>
    <row r="15" spans="2:8" ht="15.75" thickBot="1" x14ac:dyDescent="0.3">
      <c r="B15" s="28"/>
      <c r="G15" s="291">
        <v>18930</v>
      </c>
      <c r="H15" s="210">
        <v>227164</v>
      </c>
    </row>
    <row r="17" spans="2:3" ht="15.75" thickBot="1" x14ac:dyDescent="0.3"/>
    <row r="18" spans="2:3" ht="12.75" customHeight="1" thickBot="1" x14ac:dyDescent="0.3">
      <c r="B18" s="420" t="s">
        <v>80</v>
      </c>
      <c r="C18" s="421" t="s">
        <v>81</v>
      </c>
    </row>
    <row r="19" spans="2:3" ht="15.75" thickBot="1" x14ac:dyDescent="0.3">
      <c r="B19" s="420"/>
      <c r="C19" s="421"/>
    </row>
    <row r="20" spans="2:3" x14ac:dyDescent="0.25">
      <c r="B20" s="209" t="s">
        <v>0</v>
      </c>
      <c r="C20" s="290">
        <v>1</v>
      </c>
    </row>
    <row r="21" spans="2:3" ht="22.5" x14ac:dyDescent="0.25">
      <c r="B21" s="207" t="s">
        <v>82</v>
      </c>
      <c r="C21" s="289">
        <v>12</v>
      </c>
    </row>
    <row r="22" spans="2:3" ht="15.75" customHeight="1" x14ac:dyDescent="0.25">
      <c r="B22" s="207" t="s">
        <v>1</v>
      </c>
      <c r="C22" s="289">
        <v>26.64</v>
      </c>
    </row>
    <row r="23" spans="2:3" x14ac:dyDescent="0.25">
      <c r="B23" s="206" t="s">
        <v>2</v>
      </c>
      <c r="C23" s="289">
        <v>30</v>
      </c>
    </row>
    <row r="24" spans="2:3" x14ac:dyDescent="0.25">
      <c r="B24" s="206" t="s">
        <v>3</v>
      </c>
      <c r="C24" s="288">
        <v>0.88800000000000001</v>
      </c>
    </row>
    <row r="25" spans="2:3" x14ac:dyDescent="0.25">
      <c r="B25" s="205" t="s">
        <v>4</v>
      </c>
      <c r="C25" s="287">
        <v>110</v>
      </c>
    </row>
    <row r="26" spans="2:3" ht="22.5" x14ac:dyDescent="0.25">
      <c r="B26" s="197" t="s">
        <v>84</v>
      </c>
      <c r="C26" s="189"/>
    </row>
    <row r="27" spans="2:3" ht="15.75" customHeight="1" x14ac:dyDescent="0.25">
      <c r="B27" s="197" t="s">
        <v>85</v>
      </c>
      <c r="C27" s="189"/>
    </row>
    <row r="28" spans="2:3" x14ac:dyDescent="0.25">
      <c r="B28" s="196" t="s">
        <v>86</v>
      </c>
      <c r="C28" s="189"/>
    </row>
    <row r="29" spans="2:3" x14ac:dyDescent="0.25">
      <c r="B29" s="196" t="s">
        <v>87</v>
      </c>
      <c r="C29" s="189"/>
    </row>
    <row r="30" spans="2:3" ht="15.75" thickBot="1" x14ac:dyDescent="0.3">
      <c r="B30" s="195" t="s">
        <v>88</v>
      </c>
      <c r="C30" s="187"/>
    </row>
  </sheetData>
  <sheetProtection selectLockedCells="1" selectUnlockedCells="1"/>
  <mergeCells count="7">
    <mergeCell ref="E2:F2"/>
    <mergeCell ref="G2:H2"/>
    <mergeCell ref="B18:B19"/>
    <mergeCell ref="C18:C19"/>
    <mergeCell ref="B2:B3"/>
    <mergeCell ref="C2:C3"/>
    <mergeCell ref="D2:D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workbookViewId="0">
      <selection activeCell="E11" sqref="E11"/>
    </sheetView>
  </sheetViews>
  <sheetFormatPr defaultRowHeight="15" x14ac:dyDescent="0.25"/>
  <cols>
    <col min="1" max="1" width="3" style="1" customWidth="1"/>
    <col min="2" max="2" width="41.42578125" style="1" customWidth="1"/>
    <col min="3" max="3" width="16.28515625" style="1" customWidth="1"/>
    <col min="4" max="4" width="10.85546875" style="1" bestFit="1" customWidth="1"/>
    <col min="5" max="5" width="11.5703125" style="1" bestFit="1" customWidth="1"/>
    <col min="6" max="6" width="38.28515625" style="1" customWidth="1"/>
    <col min="7" max="16384" width="9.140625" style="1"/>
  </cols>
  <sheetData>
    <row r="1" spans="2:6" ht="15.75" thickBot="1" x14ac:dyDescent="0.3"/>
    <row r="2" spans="2:6" ht="19.5" thickBot="1" x14ac:dyDescent="0.35">
      <c r="B2" s="409" t="s">
        <v>317</v>
      </c>
      <c r="C2" s="410"/>
      <c r="D2" s="410"/>
      <c r="E2" s="410"/>
      <c r="F2" s="411"/>
    </row>
    <row r="3" spans="2:6" x14ac:dyDescent="0.25">
      <c r="B3" s="371" t="s">
        <v>318</v>
      </c>
      <c r="C3" s="391"/>
      <c r="D3" s="463">
        <v>42370</v>
      </c>
      <c r="E3" s="463"/>
      <c r="F3" s="464"/>
    </row>
    <row r="4" spans="2:6" x14ac:dyDescent="0.25">
      <c r="B4" s="371" t="s">
        <v>302</v>
      </c>
      <c r="C4" s="391"/>
      <c r="D4" s="414" t="s">
        <v>303</v>
      </c>
      <c r="E4" s="414"/>
      <c r="F4" s="415"/>
    </row>
    <row r="5" spans="2:6" x14ac:dyDescent="0.25">
      <c r="B5" s="371" t="s">
        <v>304</v>
      </c>
      <c r="C5" s="391"/>
      <c r="D5" s="414">
        <v>123456789</v>
      </c>
      <c r="E5" s="414"/>
      <c r="F5" s="415"/>
    </row>
    <row r="6" spans="2:6" ht="15.75" thickBot="1" x14ac:dyDescent="0.3">
      <c r="B6" s="371" t="s">
        <v>319</v>
      </c>
      <c r="C6" s="391"/>
      <c r="D6" s="414" t="s">
        <v>306</v>
      </c>
      <c r="E6" s="414"/>
      <c r="F6" s="415"/>
    </row>
    <row r="7" spans="2:6" ht="18" customHeight="1" x14ac:dyDescent="0.25">
      <c r="B7" s="372" t="s">
        <v>331</v>
      </c>
      <c r="C7" s="373" t="s">
        <v>329</v>
      </c>
      <c r="D7" s="373" t="s">
        <v>309</v>
      </c>
      <c r="E7" s="373" t="s">
        <v>310</v>
      </c>
      <c r="F7" s="383" t="s">
        <v>332</v>
      </c>
    </row>
    <row r="8" spans="2:6" ht="18" customHeight="1" x14ac:dyDescent="0.25">
      <c r="B8" s="386" t="s">
        <v>322</v>
      </c>
      <c r="C8" s="392" t="s">
        <v>323</v>
      </c>
      <c r="D8" s="378" t="s">
        <v>324</v>
      </c>
      <c r="E8" s="378">
        <v>4</v>
      </c>
      <c r="F8" s="387"/>
    </row>
    <row r="9" spans="2:6" ht="18" customHeight="1" x14ac:dyDescent="0.25">
      <c r="B9" s="386" t="s">
        <v>325</v>
      </c>
      <c r="C9" s="392" t="s">
        <v>326</v>
      </c>
      <c r="D9" s="378" t="s">
        <v>327</v>
      </c>
      <c r="E9" s="378">
        <v>2</v>
      </c>
      <c r="F9" s="387"/>
    </row>
    <row r="10" spans="2:6" ht="18" customHeight="1" x14ac:dyDescent="0.25">
      <c r="B10" s="386" t="s">
        <v>328</v>
      </c>
      <c r="C10" s="392" t="s">
        <v>326</v>
      </c>
      <c r="D10" s="378" t="s">
        <v>327</v>
      </c>
      <c r="E10" s="378">
        <v>2</v>
      </c>
      <c r="F10" s="387"/>
    </row>
    <row r="11" spans="2:6" ht="18" customHeight="1" x14ac:dyDescent="0.25">
      <c r="B11" s="386"/>
      <c r="C11" s="392"/>
      <c r="D11" s="378"/>
      <c r="E11" s="378"/>
      <c r="F11" s="387"/>
    </row>
    <row r="12" spans="2:6" ht="18" customHeight="1" x14ac:dyDescent="0.25">
      <c r="B12" s="386"/>
      <c r="C12" s="392"/>
      <c r="D12" s="378"/>
      <c r="E12" s="378"/>
      <c r="F12" s="387"/>
    </row>
    <row r="13" spans="2:6" ht="18" customHeight="1" x14ac:dyDescent="0.25">
      <c r="B13" s="386"/>
      <c r="C13" s="392"/>
      <c r="D13" s="378"/>
      <c r="E13" s="378"/>
      <c r="F13" s="387"/>
    </row>
    <row r="14" spans="2:6" ht="18" customHeight="1" x14ac:dyDescent="0.25">
      <c r="B14" s="386"/>
      <c r="C14" s="392"/>
      <c r="D14" s="378"/>
      <c r="E14" s="378"/>
      <c r="F14" s="387"/>
    </row>
    <row r="15" spans="2:6" ht="18" customHeight="1" x14ac:dyDescent="0.25">
      <c r="B15" s="386"/>
      <c r="C15" s="392"/>
      <c r="D15" s="378"/>
      <c r="E15" s="378"/>
      <c r="F15" s="387"/>
    </row>
    <row r="16" spans="2:6" ht="18" customHeight="1" x14ac:dyDescent="0.25">
      <c r="B16" s="386"/>
      <c r="C16" s="392"/>
      <c r="D16" s="378"/>
      <c r="E16" s="378"/>
      <c r="F16" s="387"/>
    </row>
    <row r="17" spans="2:6" ht="18" customHeight="1" x14ac:dyDescent="0.25">
      <c r="B17" s="386"/>
      <c r="C17" s="392"/>
      <c r="D17" s="378"/>
      <c r="E17" s="378"/>
      <c r="F17" s="387"/>
    </row>
    <row r="18" spans="2:6" ht="18" customHeight="1" x14ac:dyDescent="0.25">
      <c r="B18" s="386"/>
      <c r="C18" s="392"/>
      <c r="D18" s="378"/>
      <c r="E18" s="378"/>
      <c r="F18" s="387"/>
    </row>
    <row r="19" spans="2:6" ht="18" customHeight="1" x14ac:dyDescent="0.25">
      <c r="B19" s="386"/>
      <c r="C19" s="392"/>
      <c r="D19" s="378"/>
      <c r="E19" s="378"/>
      <c r="F19" s="387"/>
    </row>
    <row r="20" spans="2:6" ht="18" customHeight="1" x14ac:dyDescent="0.25">
      <c r="B20" s="386"/>
      <c r="C20" s="392"/>
      <c r="D20" s="378"/>
      <c r="E20" s="378"/>
      <c r="F20" s="387"/>
    </row>
    <row r="21" spans="2:6" ht="18" customHeight="1" x14ac:dyDescent="0.25">
      <c r="B21" s="386"/>
      <c r="C21" s="392"/>
      <c r="D21" s="378"/>
      <c r="E21" s="378"/>
      <c r="F21" s="387"/>
    </row>
    <row r="22" spans="2:6" ht="18" customHeight="1" thickBot="1" x14ac:dyDescent="0.3">
      <c r="B22" s="396"/>
      <c r="C22" s="397"/>
      <c r="D22" s="380"/>
      <c r="E22" s="380"/>
      <c r="F22" s="387"/>
    </row>
    <row r="23" spans="2:6" ht="18" customHeight="1" thickBot="1" x14ac:dyDescent="0.3">
      <c r="B23" s="404" t="s">
        <v>312</v>
      </c>
      <c r="C23" s="405"/>
      <c r="D23" s="465"/>
      <c r="E23" s="393">
        <v>6</v>
      </c>
      <c r="F23" s="394"/>
    </row>
    <row r="24" spans="2:6" x14ac:dyDescent="0.25">
      <c r="B24" s="388" t="s">
        <v>320</v>
      </c>
      <c r="C24" s="389"/>
      <c r="D24" s="389"/>
      <c r="E24" s="389"/>
      <c r="F24" s="390"/>
    </row>
    <row r="25" spans="2:6" ht="15.75" thickBot="1" x14ac:dyDescent="0.3">
      <c r="B25" s="395"/>
      <c r="C25" s="355"/>
      <c r="D25" s="355"/>
      <c r="E25" s="355"/>
      <c r="F25" s="385"/>
    </row>
    <row r="26" spans="2:6" x14ac:dyDescent="0.25">
      <c r="B26" s="353" t="s">
        <v>315</v>
      </c>
      <c r="C26" s="270"/>
      <c r="D26" s="270"/>
      <c r="E26" s="270"/>
      <c r="F26" s="384"/>
    </row>
    <row r="27" spans="2:6" ht="15.75" thickBot="1" x14ac:dyDescent="0.3">
      <c r="B27" s="395"/>
      <c r="C27" s="355"/>
      <c r="D27" s="355"/>
      <c r="E27" s="355"/>
      <c r="F27" s="385"/>
    </row>
    <row r="28" spans="2:6" ht="15.75" thickBot="1" x14ac:dyDescent="0.3"/>
    <row r="29" spans="2:6" ht="15.75" thickBot="1" x14ac:dyDescent="0.3">
      <c r="B29" s="406" t="s">
        <v>321</v>
      </c>
      <c r="C29" s="407"/>
      <c r="D29" s="407"/>
      <c r="E29" s="407"/>
      <c r="F29" s="408"/>
    </row>
    <row r="30" spans="2:6" x14ac:dyDescent="0.25">
      <c r="B30" s="399"/>
      <c r="C30" s="399"/>
      <c r="D30" s="399"/>
      <c r="E30" s="399"/>
      <c r="F30" s="399"/>
    </row>
    <row r="31" spans="2:6" ht="16.5" customHeight="1" x14ac:dyDescent="0.25">
      <c r="B31" s="462" t="s">
        <v>330</v>
      </c>
      <c r="C31" s="462"/>
      <c r="D31" s="462"/>
      <c r="E31" s="462"/>
      <c r="F31" s="462"/>
    </row>
    <row r="32" spans="2:6" x14ac:dyDescent="0.25">
      <c r="B32" s="398"/>
      <c r="C32" s="398"/>
      <c r="D32" s="398"/>
      <c r="E32" s="398"/>
      <c r="F32" s="398"/>
    </row>
    <row r="34" spans="2:2" hidden="1" x14ac:dyDescent="0.25">
      <c r="B34" s="1" t="s">
        <v>323</v>
      </c>
    </row>
    <row r="35" spans="2:2" hidden="1" x14ac:dyDescent="0.25">
      <c r="B35" s="1" t="s">
        <v>326</v>
      </c>
    </row>
  </sheetData>
  <mergeCells count="8">
    <mergeCell ref="B29:F29"/>
    <mergeCell ref="B31:F31"/>
    <mergeCell ref="B2:F2"/>
    <mergeCell ref="D3:F3"/>
    <mergeCell ref="D4:F4"/>
    <mergeCell ref="D5:F5"/>
    <mergeCell ref="D6:F6"/>
    <mergeCell ref="B23:D23"/>
  </mergeCells>
  <dataValidations count="1">
    <dataValidation type="list" allowBlank="1" showInputMessage="1" showErrorMessage="1" sqref="C8:C22">
      <formula1>$B$34:$B$35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workbookViewId="0">
      <selection activeCell="D4" sqref="D4:D5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143" t="s">
        <v>67</v>
      </c>
      <c r="F3" s="143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139"/>
      <c r="D4" s="139">
        <v>665</v>
      </c>
      <c r="E4" s="6">
        <v>9</v>
      </c>
      <c r="F4" s="6">
        <v>108</v>
      </c>
      <c r="G4" s="6">
        <f>SUM(D4*E4)</f>
        <v>5985</v>
      </c>
      <c r="H4" s="286">
        <f>SUM(G4*12)</f>
        <v>71820</v>
      </c>
    </row>
    <row r="5" spans="2:8" x14ac:dyDescent="0.25">
      <c r="B5" s="8" t="s">
        <v>70</v>
      </c>
      <c r="C5" s="134"/>
      <c r="D5" s="134">
        <v>265</v>
      </c>
      <c r="E5" s="9">
        <v>9</v>
      </c>
      <c r="F5" s="9">
        <v>108</v>
      </c>
      <c r="G5" s="285">
        <f>SUM(D5*E5)</f>
        <v>2385</v>
      </c>
      <c r="H5" s="284">
        <f>SUM(G5*12)</f>
        <v>28620</v>
      </c>
    </row>
    <row r="6" spans="2:8" x14ac:dyDescent="0.25">
      <c r="B6" s="8" t="s">
        <v>71</v>
      </c>
      <c r="C6" s="134"/>
      <c r="D6" s="134">
        <v>398</v>
      </c>
      <c r="E6" s="9"/>
      <c r="F6" s="9">
        <v>4</v>
      </c>
      <c r="G6" s="9"/>
      <c r="H6" s="281">
        <f t="shared" ref="H6:H15" si="0">SUM(D6*F6)</f>
        <v>1592</v>
      </c>
    </row>
    <row r="7" spans="2:8" x14ac:dyDescent="0.25">
      <c r="B7" s="12" t="s">
        <v>72</v>
      </c>
      <c r="C7" s="134"/>
      <c r="D7" s="134">
        <v>1407</v>
      </c>
      <c r="E7" s="9">
        <v>1</v>
      </c>
      <c r="F7" s="9">
        <v>12</v>
      </c>
      <c r="G7" s="9">
        <f>SUM(D7)</f>
        <v>1407</v>
      </c>
      <c r="H7" s="281">
        <f t="shared" si="0"/>
        <v>16884</v>
      </c>
    </row>
    <row r="8" spans="2:8" x14ac:dyDescent="0.25">
      <c r="B8" s="8" t="s">
        <v>73</v>
      </c>
      <c r="C8" s="134"/>
      <c r="D8" s="134">
        <v>1370</v>
      </c>
      <c r="E8" s="9">
        <v>1</v>
      </c>
      <c r="F8" s="9">
        <v>12</v>
      </c>
      <c r="G8" s="9">
        <f>SUM(D8)</f>
        <v>1370</v>
      </c>
      <c r="H8" s="281">
        <f t="shared" si="0"/>
        <v>16440</v>
      </c>
    </row>
    <row r="9" spans="2:8" x14ac:dyDescent="0.25">
      <c r="B9" s="8" t="s">
        <v>74</v>
      </c>
      <c r="C9" s="134"/>
      <c r="D9" s="134">
        <v>24</v>
      </c>
      <c r="E9" s="9">
        <v>4</v>
      </c>
      <c r="F9" s="9">
        <v>48</v>
      </c>
      <c r="G9" s="9">
        <f>SUM(D9)</f>
        <v>24</v>
      </c>
      <c r="H9" s="281">
        <f t="shared" si="0"/>
        <v>1152</v>
      </c>
    </row>
    <row r="10" spans="2:8" x14ac:dyDescent="0.25">
      <c r="B10" s="14" t="s">
        <v>75</v>
      </c>
      <c r="C10" s="134"/>
      <c r="D10" s="136"/>
      <c r="E10" s="17"/>
      <c r="F10" s="17"/>
      <c r="G10" s="16"/>
      <c r="H10" s="281">
        <f t="shared" si="0"/>
        <v>0</v>
      </c>
    </row>
    <row r="11" spans="2:8" x14ac:dyDescent="0.25">
      <c r="B11" s="14" t="s">
        <v>76</v>
      </c>
      <c r="C11" s="134"/>
      <c r="D11" s="282">
        <v>134</v>
      </c>
      <c r="E11" s="9">
        <v>1</v>
      </c>
      <c r="F11" s="9">
        <v>12</v>
      </c>
      <c r="G11" s="9">
        <f>SUM(D11)</f>
        <v>134</v>
      </c>
      <c r="H11" s="281">
        <f t="shared" si="0"/>
        <v>1608</v>
      </c>
    </row>
    <row r="12" spans="2:8" x14ac:dyDescent="0.25">
      <c r="B12" s="14" t="s">
        <v>77</v>
      </c>
      <c r="C12" s="134"/>
      <c r="D12" s="136"/>
      <c r="E12" s="20"/>
      <c r="F12" s="20"/>
      <c r="G12" s="19"/>
      <c r="H12" s="281">
        <f t="shared" si="0"/>
        <v>0</v>
      </c>
    </row>
    <row r="13" spans="2:8" x14ac:dyDescent="0.25">
      <c r="B13" s="283" t="s">
        <v>277</v>
      </c>
      <c r="C13" s="134"/>
      <c r="D13" s="282">
        <v>1400</v>
      </c>
      <c r="E13" s="9">
        <v>1</v>
      </c>
      <c r="F13" s="9">
        <v>12</v>
      </c>
      <c r="G13" s="9">
        <f>SUM(D13)</f>
        <v>1400</v>
      </c>
      <c r="H13" s="281">
        <f t="shared" si="0"/>
        <v>16800</v>
      </c>
    </row>
    <row r="14" spans="2:8" x14ac:dyDescent="0.25">
      <c r="B14" s="22" t="s">
        <v>78</v>
      </c>
      <c r="C14" s="134"/>
      <c r="D14" s="282">
        <v>295</v>
      </c>
      <c r="E14" s="9">
        <v>1</v>
      </c>
      <c r="F14" s="9">
        <v>12</v>
      </c>
      <c r="G14" s="9">
        <f>SUM(D14)</f>
        <v>295</v>
      </c>
      <c r="H14" s="281">
        <f t="shared" si="0"/>
        <v>3540</v>
      </c>
    </row>
    <row r="15" spans="2:8" ht="15.75" thickBot="1" x14ac:dyDescent="0.3">
      <c r="B15" s="23" t="s">
        <v>79</v>
      </c>
      <c r="C15" s="153"/>
      <c r="D15" s="280">
        <v>155</v>
      </c>
      <c r="E15" s="100">
        <v>1</v>
      </c>
      <c r="F15" s="100">
        <v>12</v>
      </c>
      <c r="G15" s="279">
        <f>SUM(D15)</f>
        <v>155</v>
      </c>
      <c r="H15" s="278">
        <f t="shared" si="0"/>
        <v>1860</v>
      </c>
    </row>
    <row r="16" spans="2:8" ht="15.75" thickBot="1" x14ac:dyDescent="0.3">
      <c r="B16" s="28"/>
      <c r="G16" s="277">
        <f>SUM(G4:G15)</f>
        <v>13155</v>
      </c>
      <c r="H16" s="276">
        <f>SUM(H4:H15)</f>
        <v>160316</v>
      </c>
    </row>
    <row r="18" spans="2:3" ht="15.75" thickBot="1" x14ac:dyDescent="0.3"/>
    <row r="19" spans="2:3" x14ac:dyDescent="0.25">
      <c r="B19" s="425" t="s">
        <v>80</v>
      </c>
      <c r="C19" s="427" t="s">
        <v>81</v>
      </c>
    </row>
    <row r="20" spans="2:3" ht="15.75" thickBot="1" x14ac:dyDescent="0.3">
      <c r="B20" s="426"/>
      <c r="C20" s="428"/>
    </row>
    <row r="21" spans="2:3" x14ac:dyDescent="0.25">
      <c r="B21" s="5" t="s">
        <v>0</v>
      </c>
      <c r="C21" s="70">
        <v>1</v>
      </c>
    </row>
    <row r="22" spans="2:3" ht="22.5" x14ac:dyDescent="0.25">
      <c r="B22" s="32" t="s">
        <v>82</v>
      </c>
      <c r="C22" s="60" t="s">
        <v>276</v>
      </c>
    </row>
    <row r="23" spans="2:3" ht="15.75" customHeight="1" x14ac:dyDescent="0.25">
      <c r="B23" s="32" t="s">
        <v>1</v>
      </c>
      <c r="C23" s="60">
        <v>246</v>
      </c>
    </row>
    <row r="24" spans="2:3" x14ac:dyDescent="0.25">
      <c r="B24" s="34" t="s">
        <v>2</v>
      </c>
      <c r="C24" s="60">
        <v>23</v>
      </c>
    </row>
    <row r="25" spans="2:3" x14ac:dyDescent="0.25">
      <c r="B25" s="22" t="s">
        <v>3</v>
      </c>
      <c r="C25" s="60">
        <v>21.1</v>
      </c>
    </row>
    <row r="26" spans="2:3" x14ac:dyDescent="0.25">
      <c r="B26" s="14" t="s">
        <v>4</v>
      </c>
      <c r="C26" s="275">
        <v>100</v>
      </c>
    </row>
    <row r="27" spans="2:3" ht="22.5" x14ac:dyDescent="0.25">
      <c r="B27" s="36" t="s">
        <v>84</v>
      </c>
      <c r="C27" s="33"/>
    </row>
    <row r="28" spans="2:3" ht="15.75" customHeight="1" x14ac:dyDescent="0.25">
      <c r="B28" s="36" t="s">
        <v>85</v>
      </c>
      <c r="C28" s="33"/>
    </row>
    <row r="29" spans="2:3" x14ac:dyDescent="0.25">
      <c r="B29" s="37" t="s">
        <v>86</v>
      </c>
      <c r="C29" s="33"/>
    </row>
    <row r="30" spans="2:3" x14ac:dyDescent="0.25">
      <c r="B30" s="38" t="s">
        <v>87</v>
      </c>
      <c r="C30" s="33"/>
    </row>
    <row r="31" spans="2:3" ht="15.75" thickBot="1" x14ac:dyDescent="0.3">
      <c r="B31" s="39" t="s">
        <v>88</v>
      </c>
      <c r="C31" s="40"/>
    </row>
  </sheetData>
  <mergeCells count="7">
    <mergeCell ref="G2:H2"/>
    <mergeCell ref="B19:B20"/>
    <mergeCell ref="C19:C20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workbookViewId="0">
      <selection activeCell="B32" sqref="B32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143" t="s">
        <v>67</v>
      </c>
      <c r="F3" s="143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6"/>
      <c r="D4" s="6"/>
      <c r="E4" s="6"/>
      <c r="F4" s="6"/>
      <c r="G4" s="6"/>
      <c r="H4" s="49">
        <f>34047.22+17772.75</f>
        <v>51819.97</v>
      </c>
    </row>
    <row r="5" spans="2:8" x14ac:dyDescent="0.25">
      <c r="B5" s="8" t="s">
        <v>70</v>
      </c>
      <c r="C5" s="9"/>
      <c r="D5" s="9"/>
      <c r="E5" s="9"/>
      <c r="F5" s="9"/>
      <c r="G5" s="9"/>
      <c r="H5" s="11">
        <f>11988.79+6226.13</f>
        <v>18214.920000000002</v>
      </c>
    </row>
    <row r="6" spans="2:8" x14ac:dyDescent="0.25">
      <c r="B6" s="8" t="s">
        <v>71</v>
      </c>
      <c r="C6" s="9"/>
      <c r="D6" s="9"/>
      <c r="E6" s="9"/>
      <c r="F6" s="9"/>
      <c r="G6" s="9"/>
      <c r="H6" s="11">
        <v>0</v>
      </c>
    </row>
    <row r="7" spans="2:8" x14ac:dyDescent="0.25">
      <c r="B7" s="12" t="s">
        <v>72</v>
      </c>
      <c r="C7" s="9"/>
      <c r="D7" s="9"/>
      <c r="E7" s="9"/>
      <c r="F7" s="9"/>
      <c r="G7" s="9"/>
      <c r="H7" s="11">
        <f>1402.2+1704.1</f>
        <v>3106.3</v>
      </c>
    </row>
    <row r="8" spans="2:8" x14ac:dyDescent="0.25">
      <c r="B8" s="8" t="s">
        <v>73</v>
      </c>
      <c r="C8" s="9"/>
      <c r="D8" s="9"/>
      <c r="E8" s="9"/>
      <c r="F8" s="9"/>
      <c r="G8" s="9"/>
      <c r="H8" s="11">
        <f>3694.34+68.7+896.12+199.01</f>
        <v>4858.17</v>
      </c>
    </row>
    <row r="9" spans="2:8" x14ac:dyDescent="0.25">
      <c r="B9" s="8" t="s">
        <v>74</v>
      </c>
      <c r="C9" s="9"/>
      <c r="D9" s="9"/>
      <c r="E9" s="9"/>
      <c r="F9" s="9"/>
      <c r="G9" s="9"/>
      <c r="H9" s="11">
        <v>0</v>
      </c>
    </row>
    <row r="10" spans="2:8" x14ac:dyDescent="0.25">
      <c r="B10" s="14" t="s">
        <v>75</v>
      </c>
      <c r="C10" s="15"/>
      <c r="D10" s="16"/>
      <c r="E10" s="17"/>
      <c r="F10" s="17"/>
      <c r="G10" s="16"/>
      <c r="H10" s="47">
        <v>0</v>
      </c>
    </row>
    <row r="11" spans="2:8" x14ac:dyDescent="0.25">
      <c r="B11" s="14" t="s">
        <v>76</v>
      </c>
      <c r="C11" s="18"/>
      <c r="D11" s="19"/>
      <c r="E11" s="20"/>
      <c r="F11" s="20"/>
      <c r="G11" s="19"/>
      <c r="H11" s="21">
        <v>0</v>
      </c>
    </row>
    <row r="12" spans="2:8" x14ac:dyDescent="0.25">
      <c r="B12" s="14" t="s">
        <v>77</v>
      </c>
      <c r="C12" s="18"/>
      <c r="D12" s="19"/>
      <c r="E12" s="20"/>
      <c r="F12" s="20"/>
      <c r="G12" s="19"/>
      <c r="H12" s="21">
        <v>0</v>
      </c>
    </row>
    <row r="13" spans="2:8" x14ac:dyDescent="0.25">
      <c r="B13" s="22" t="s">
        <v>78</v>
      </c>
      <c r="C13" s="9"/>
      <c r="D13" s="9"/>
      <c r="E13" s="9"/>
      <c r="F13" s="9"/>
      <c r="G13" s="9"/>
      <c r="H13" s="11">
        <f>8343.1+1014.57</f>
        <v>9357.67</v>
      </c>
    </row>
    <row r="14" spans="2:8" ht="15.75" thickBot="1" x14ac:dyDescent="0.3">
      <c r="B14" s="23" t="s">
        <v>79</v>
      </c>
      <c r="C14" s="24"/>
      <c r="D14" s="25"/>
      <c r="E14" s="26"/>
      <c r="F14" s="26"/>
      <c r="G14" s="25"/>
      <c r="H14" s="42">
        <v>59.65</v>
      </c>
    </row>
    <row r="15" spans="2:8" ht="15.75" thickBot="1" x14ac:dyDescent="0.3">
      <c r="B15" s="28"/>
      <c r="G15" s="29"/>
      <c r="H15" s="30">
        <f>SUM(H4:H14)</f>
        <v>87416.68</v>
      </c>
    </row>
    <row r="17" spans="2:3" ht="15.75" thickBot="1" x14ac:dyDescent="0.3"/>
    <row r="18" spans="2:3" x14ac:dyDescent="0.25">
      <c r="B18" s="425" t="s">
        <v>80</v>
      </c>
      <c r="C18" s="427" t="s">
        <v>81</v>
      </c>
    </row>
    <row r="19" spans="2:3" ht="15.75" thickBot="1" x14ac:dyDescent="0.3">
      <c r="B19" s="426"/>
      <c r="C19" s="428"/>
    </row>
    <row r="20" spans="2:3" x14ac:dyDescent="0.25">
      <c r="B20" s="5" t="s">
        <v>0</v>
      </c>
      <c r="C20" s="31">
        <v>1</v>
      </c>
    </row>
    <row r="21" spans="2:3" ht="22.5" x14ac:dyDescent="0.25">
      <c r="B21" s="32" t="s">
        <v>82</v>
      </c>
      <c r="C21" s="33" t="s">
        <v>275</v>
      </c>
    </row>
    <row r="22" spans="2:3" ht="15.75" customHeight="1" x14ac:dyDescent="0.25">
      <c r="B22" s="32" t="s">
        <v>1</v>
      </c>
      <c r="C22" s="33">
        <v>420.75</v>
      </c>
    </row>
    <row r="23" spans="2:3" x14ac:dyDescent="0.25">
      <c r="B23" s="34" t="s">
        <v>2</v>
      </c>
      <c r="C23" s="33">
        <v>15</v>
      </c>
    </row>
    <row r="24" spans="2:3" x14ac:dyDescent="0.25">
      <c r="B24" s="22" t="s">
        <v>3</v>
      </c>
      <c r="C24" s="33">
        <v>26</v>
      </c>
    </row>
    <row r="25" spans="2:3" x14ac:dyDescent="0.25">
      <c r="B25" s="14" t="s">
        <v>4</v>
      </c>
      <c r="C25" s="250">
        <v>70</v>
      </c>
    </row>
    <row r="26" spans="2:3" ht="22.5" x14ac:dyDescent="0.25">
      <c r="B26" s="36" t="s">
        <v>84</v>
      </c>
      <c r="C26" s="33"/>
    </row>
    <row r="27" spans="2:3" ht="15.75" customHeight="1" x14ac:dyDescent="0.25">
      <c r="B27" s="36" t="s">
        <v>85</v>
      </c>
      <c r="C27" s="33"/>
    </row>
    <row r="28" spans="2:3" x14ac:dyDescent="0.25">
      <c r="B28" s="37" t="s">
        <v>86</v>
      </c>
      <c r="C28" s="33"/>
    </row>
    <row r="29" spans="2:3" x14ac:dyDescent="0.25">
      <c r="B29" s="38" t="s">
        <v>87</v>
      </c>
      <c r="C29" s="33"/>
    </row>
    <row r="30" spans="2:3" ht="15.75" thickBot="1" x14ac:dyDescent="0.3">
      <c r="B30" s="39" t="s">
        <v>88</v>
      </c>
      <c r="C30" s="40"/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D4" sqref="D4:D5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9" ht="15.75" thickBot="1" x14ac:dyDescent="0.3"/>
    <row r="2" spans="2:9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9" ht="15.75" thickBot="1" x14ac:dyDescent="0.3">
      <c r="B3" s="426"/>
      <c r="C3" s="430"/>
      <c r="D3" s="430"/>
      <c r="E3" s="143" t="s">
        <v>67</v>
      </c>
      <c r="F3" s="143" t="s">
        <v>68</v>
      </c>
      <c r="G3" s="52" t="s">
        <v>67</v>
      </c>
      <c r="H3" s="51" t="s">
        <v>68</v>
      </c>
    </row>
    <row r="4" spans="2:9" x14ac:dyDescent="0.25">
      <c r="B4" s="5" t="s">
        <v>69</v>
      </c>
      <c r="C4" s="6" t="s">
        <v>274</v>
      </c>
      <c r="D4" s="6">
        <v>744</v>
      </c>
      <c r="E4" s="6">
        <v>5</v>
      </c>
      <c r="F4" s="6">
        <v>60</v>
      </c>
      <c r="G4" s="6">
        <v>3720</v>
      </c>
      <c r="H4" s="49">
        <v>44640</v>
      </c>
    </row>
    <row r="5" spans="2:9" x14ac:dyDescent="0.25">
      <c r="B5" s="8" t="s">
        <v>70</v>
      </c>
      <c r="C5" s="9" t="s">
        <v>273</v>
      </c>
      <c r="D5" s="9">
        <v>261.88</v>
      </c>
      <c r="E5" s="9">
        <v>5</v>
      </c>
      <c r="F5" s="9">
        <v>60</v>
      </c>
      <c r="G5" s="9">
        <v>1309.4000000000001</v>
      </c>
      <c r="H5" s="11">
        <v>15712.8</v>
      </c>
    </row>
    <row r="6" spans="2:9" x14ac:dyDescent="0.25">
      <c r="B6" s="8" t="s">
        <v>71</v>
      </c>
      <c r="C6" s="9" t="s">
        <v>272</v>
      </c>
      <c r="D6" s="9">
        <v>100</v>
      </c>
      <c r="E6" s="9"/>
      <c r="F6" s="9">
        <v>1</v>
      </c>
      <c r="G6" s="9"/>
      <c r="H6" s="11">
        <v>100</v>
      </c>
    </row>
    <row r="7" spans="2:9" x14ac:dyDescent="0.25">
      <c r="B7" s="12" t="s">
        <v>72</v>
      </c>
      <c r="C7" s="9"/>
      <c r="D7" s="9"/>
      <c r="E7" s="9"/>
      <c r="F7" s="9"/>
      <c r="G7" s="9"/>
      <c r="H7" s="11">
        <v>5729.4</v>
      </c>
      <c r="I7" s="1" t="s">
        <v>271</v>
      </c>
    </row>
    <row r="8" spans="2:9" x14ac:dyDescent="0.25">
      <c r="B8" s="8" t="s">
        <v>73</v>
      </c>
      <c r="C8" s="9" t="s">
        <v>270</v>
      </c>
      <c r="D8" s="9">
        <v>344.81</v>
      </c>
      <c r="E8" s="9">
        <v>1</v>
      </c>
      <c r="F8" s="9">
        <v>12</v>
      </c>
      <c r="G8" s="9">
        <v>344.81</v>
      </c>
      <c r="H8" s="11">
        <v>4137.72</v>
      </c>
    </row>
    <row r="9" spans="2:9" x14ac:dyDescent="0.25">
      <c r="B9" s="8" t="s">
        <v>74</v>
      </c>
      <c r="C9" s="9" t="s">
        <v>269</v>
      </c>
      <c r="D9" s="9">
        <v>120.34</v>
      </c>
      <c r="E9" s="9">
        <v>1</v>
      </c>
      <c r="F9" s="9">
        <v>12</v>
      </c>
      <c r="G9" s="9">
        <v>120.34</v>
      </c>
      <c r="H9" s="11">
        <v>1444.1</v>
      </c>
    </row>
    <row r="10" spans="2:9" x14ac:dyDescent="0.25">
      <c r="B10" s="14" t="s">
        <v>75</v>
      </c>
      <c r="C10" s="15"/>
      <c r="D10" s="16"/>
      <c r="E10" s="17"/>
      <c r="F10" s="17"/>
      <c r="G10" s="16"/>
      <c r="H10" s="47">
        <v>1932.41</v>
      </c>
      <c r="I10" s="1" t="s">
        <v>268</v>
      </c>
    </row>
    <row r="11" spans="2:9" x14ac:dyDescent="0.25">
      <c r="B11" s="14" t="s">
        <v>76</v>
      </c>
      <c r="C11" s="18" t="s">
        <v>5</v>
      </c>
      <c r="D11" s="18" t="s">
        <v>5</v>
      </c>
      <c r="E11" s="18" t="s">
        <v>5</v>
      </c>
      <c r="F11" s="18" t="s">
        <v>5</v>
      </c>
      <c r="G11" s="18" t="s">
        <v>5</v>
      </c>
      <c r="H11" s="18" t="s">
        <v>5</v>
      </c>
    </row>
    <row r="12" spans="2:9" x14ac:dyDescent="0.25">
      <c r="B12" s="14" t="s">
        <v>77</v>
      </c>
      <c r="C12" s="18" t="s">
        <v>5</v>
      </c>
      <c r="D12" s="18" t="s">
        <v>5</v>
      </c>
      <c r="E12" s="18" t="s">
        <v>5</v>
      </c>
      <c r="F12" s="18" t="s">
        <v>5</v>
      </c>
      <c r="G12" s="18" t="s">
        <v>5</v>
      </c>
      <c r="H12" s="18" t="s">
        <v>5</v>
      </c>
    </row>
    <row r="13" spans="2:9" x14ac:dyDescent="0.25">
      <c r="B13" s="22" t="s">
        <v>78</v>
      </c>
      <c r="C13" s="9"/>
      <c r="D13" s="9"/>
      <c r="E13" s="9"/>
      <c r="F13" s="9"/>
      <c r="G13" s="9"/>
      <c r="H13" s="11">
        <v>9399.69</v>
      </c>
      <c r="I13" s="1" t="s">
        <v>267</v>
      </c>
    </row>
    <row r="14" spans="2:9" ht="15.75" thickBot="1" x14ac:dyDescent="0.3">
      <c r="B14" s="23" t="s">
        <v>79</v>
      </c>
      <c r="C14" s="24"/>
      <c r="D14" s="25"/>
      <c r="E14" s="26"/>
      <c r="F14" s="26"/>
      <c r="G14" s="25"/>
      <c r="H14" s="42">
        <v>9418.2999999999993</v>
      </c>
      <c r="I14" s="1" t="s">
        <v>266</v>
      </c>
    </row>
    <row r="15" spans="2:9" ht="15.75" thickBot="1" x14ac:dyDescent="0.3">
      <c r="B15" s="28"/>
      <c r="G15" s="29"/>
      <c r="H15" s="30">
        <f>SUM(H4:H14)</f>
        <v>92514.420000000013</v>
      </c>
    </row>
    <row r="17" spans="2:4" ht="15.75" thickBot="1" x14ac:dyDescent="0.3"/>
    <row r="18" spans="2:4" x14ac:dyDescent="0.25">
      <c r="B18" s="425" t="s">
        <v>80</v>
      </c>
      <c r="C18" s="427" t="s">
        <v>81</v>
      </c>
    </row>
    <row r="19" spans="2:4" ht="15.75" thickBot="1" x14ac:dyDescent="0.3">
      <c r="B19" s="426"/>
      <c r="C19" s="428"/>
    </row>
    <row r="20" spans="2:4" x14ac:dyDescent="0.25">
      <c r="B20" s="5" t="s">
        <v>0</v>
      </c>
      <c r="C20" s="31">
        <v>2</v>
      </c>
    </row>
    <row r="21" spans="2:4" ht="22.5" x14ac:dyDescent="0.25">
      <c r="B21" s="32" t="s">
        <v>82</v>
      </c>
      <c r="C21" s="33" t="s">
        <v>36</v>
      </c>
    </row>
    <row r="22" spans="2:4" ht="15.75" customHeight="1" x14ac:dyDescent="0.25">
      <c r="B22" s="32" t="s">
        <v>1</v>
      </c>
      <c r="C22" s="33" t="s">
        <v>265</v>
      </c>
    </row>
    <row r="23" spans="2:4" x14ac:dyDescent="0.25">
      <c r="B23" s="34" t="s">
        <v>2</v>
      </c>
      <c r="C23" s="18" t="s">
        <v>5</v>
      </c>
      <c r="D23" s="1" t="s">
        <v>264</v>
      </c>
    </row>
    <row r="24" spans="2:4" x14ac:dyDescent="0.25">
      <c r="B24" s="22" t="s">
        <v>3</v>
      </c>
      <c r="C24" s="18" t="s">
        <v>5</v>
      </c>
      <c r="D24" s="1" t="s">
        <v>263</v>
      </c>
    </row>
    <row r="25" spans="2:4" x14ac:dyDescent="0.25">
      <c r="B25" s="14" t="s">
        <v>4</v>
      </c>
      <c r="C25" s="41">
        <v>0</v>
      </c>
    </row>
    <row r="26" spans="2:4" ht="22.5" x14ac:dyDescent="0.25">
      <c r="B26" s="36" t="s">
        <v>84</v>
      </c>
      <c r="C26" s="33" t="s">
        <v>36</v>
      </c>
    </row>
    <row r="27" spans="2:4" ht="15.75" customHeight="1" x14ac:dyDescent="0.25">
      <c r="B27" s="36" t="s">
        <v>85</v>
      </c>
      <c r="C27" s="33" t="s">
        <v>262</v>
      </c>
    </row>
    <row r="28" spans="2:4" x14ac:dyDescent="0.25">
      <c r="B28" s="37" t="s">
        <v>86</v>
      </c>
      <c r="C28" s="18" t="s">
        <v>5</v>
      </c>
      <c r="D28" s="1" t="s">
        <v>261</v>
      </c>
    </row>
    <row r="29" spans="2:4" x14ac:dyDescent="0.25">
      <c r="B29" s="38" t="s">
        <v>87</v>
      </c>
      <c r="C29" s="18" t="s">
        <v>5</v>
      </c>
      <c r="D29" s="1" t="s">
        <v>260</v>
      </c>
    </row>
    <row r="30" spans="2:4" ht="15.75" thickBot="1" x14ac:dyDescent="0.3">
      <c r="B30" s="39" t="s">
        <v>88</v>
      </c>
      <c r="C30" s="40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opLeftCell="B1" workbookViewId="0">
      <selection activeCell="E28" sqref="E28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11" ht="15.75" thickBot="1" x14ac:dyDescent="0.3">
      <c r="B1" s="1" t="s">
        <v>259</v>
      </c>
      <c r="C1" s="1" t="s">
        <v>258</v>
      </c>
    </row>
    <row r="2" spans="2:11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11" ht="15.75" thickBot="1" x14ac:dyDescent="0.3">
      <c r="B3" s="426"/>
      <c r="C3" s="430"/>
      <c r="D3" s="430"/>
      <c r="E3" s="143" t="s">
        <v>67</v>
      </c>
      <c r="F3" s="143" t="s">
        <v>68</v>
      </c>
      <c r="G3" s="52" t="s">
        <v>67</v>
      </c>
      <c r="H3" s="4" t="s">
        <v>68</v>
      </c>
    </row>
    <row r="4" spans="2:11" ht="15.75" thickBot="1" x14ac:dyDescent="0.3">
      <c r="B4" s="5" t="s">
        <v>69</v>
      </c>
      <c r="C4" s="6" t="s">
        <v>256</v>
      </c>
      <c r="D4" s="6">
        <v>224.72</v>
      </c>
      <c r="E4" s="6">
        <v>28</v>
      </c>
      <c r="F4" s="6">
        <v>336</v>
      </c>
      <c r="G4" s="6">
        <v>6292.28</v>
      </c>
      <c r="H4" s="269">
        <v>75507.39</v>
      </c>
      <c r="K4" s="274"/>
    </row>
    <row r="5" spans="2:11" ht="15.75" thickBot="1" x14ac:dyDescent="0.3">
      <c r="B5" s="8" t="s">
        <v>70</v>
      </c>
      <c r="C5" s="9" t="s">
        <v>257</v>
      </c>
      <c r="D5" s="9">
        <v>70.040000000000006</v>
      </c>
      <c r="E5" s="9">
        <v>28</v>
      </c>
      <c r="F5" s="6">
        <v>336</v>
      </c>
      <c r="G5" s="9">
        <v>1961.13</v>
      </c>
      <c r="H5" s="269">
        <v>23533.57</v>
      </c>
      <c r="K5" s="274"/>
    </row>
    <row r="6" spans="2:11" ht="15.75" thickBot="1" x14ac:dyDescent="0.3">
      <c r="B6" s="8" t="s">
        <v>71</v>
      </c>
      <c r="C6" s="9" t="s">
        <v>256</v>
      </c>
      <c r="D6" s="9">
        <v>11.14</v>
      </c>
      <c r="E6" s="9">
        <v>28</v>
      </c>
      <c r="F6" s="6">
        <v>336</v>
      </c>
      <c r="G6" s="9">
        <v>312.02999999999997</v>
      </c>
      <c r="H6" s="269">
        <v>3744.39</v>
      </c>
      <c r="K6" s="274"/>
    </row>
    <row r="7" spans="2:11" ht="15.75" thickBot="1" x14ac:dyDescent="0.3">
      <c r="B7" s="12" t="s">
        <v>72</v>
      </c>
      <c r="C7" s="9" t="s">
        <v>256</v>
      </c>
      <c r="D7" s="9">
        <v>100.24</v>
      </c>
      <c r="E7" s="9">
        <v>28</v>
      </c>
      <c r="F7" s="6">
        <v>336</v>
      </c>
      <c r="G7" s="9">
        <v>2806.64</v>
      </c>
      <c r="H7" s="269">
        <v>33679.620000000003</v>
      </c>
      <c r="K7" s="274"/>
    </row>
    <row r="8" spans="2:11" ht="15.75" thickBot="1" x14ac:dyDescent="0.3">
      <c r="B8" s="8" t="s">
        <v>73</v>
      </c>
      <c r="C8" s="9" t="s">
        <v>256</v>
      </c>
      <c r="D8" s="9">
        <v>22.97</v>
      </c>
      <c r="E8" s="9">
        <v>28</v>
      </c>
      <c r="F8" s="6">
        <v>336</v>
      </c>
      <c r="G8" s="9">
        <v>643.28</v>
      </c>
      <c r="H8" s="269">
        <v>7719.37</v>
      </c>
      <c r="K8" s="274"/>
    </row>
    <row r="9" spans="2:11" ht="15.75" thickBot="1" x14ac:dyDescent="0.3">
      <c r="B9" s="8" t="s">
        <v>74</v>
      </c>
      <c r="C9" s="9" t="s">
        <v>256</v>
      </c>
      <c r="D9" s="9">
        <v>25.68</v>
      </c>
      <c r="E9" s="9">
        <v>28</v>
      </c>
      <c r="F9" s="6">
        <v>336</v>
      </c>
      <c r="G9" s="9">
        <v>718.98</v>
      </c>
      <c r="H9" s="269">
        <v>8627.7000000000007</v>
      </c>
      <c r="K9" s="274"/>
    </row>
    <row r="10" spans="2:11" ht="15.75" thickBot="1" x14ac:dyDescent="0.3">
      <c r="B10" s="14" t="s">
        <v>75</v>
      </c>
      <c r="C10" s="6" t="s">
        <v>256</v>
      </c>
      <c r="D10" s="9">
        <v>10.119999999999999</v>
      </c>
      <c r="E10" s="6">
        <v>28</v>
      </c>
      <c r="F10" s="6">
        <v>336</v>
      </c>
      <c r="G10" s="9">
        <v>283.29000000000002</v>
      </c>
      <c r="H10" s="269">
        <v>3399.55</v>
      </c>
      <c r="K10" s="274"/>
    </row>
    <row r="11" spans="2:11" ht="15.75" thickBot="1" x14ac:dyDescent="0.3">
      <c r="B11" s="14" t="s">
        <v>76</v>
      </c>
      <c r="C11" s="6" t="s">
        <v>256</v>
      </c>
      <c r="D11" s="9">
        <v>40.74</v>
      </c>
      <c r="E11" s="6">
        <v>28</v>
      </c>
      <c r="F11" s="6">
        <v>336</v>
      </c>
      <c r="G11" s="9">
        <v>1140.74</v>
      </c>
      <c r="H11" s="269">
        <v>13688.93</v>
      </c>
      <c r="K11" s="274"/>
    </row>
    <row r="12" spans="2:11" ht="15.75" thickBot="1" x14ac:dyDescent="0.3">
      <c r="B12" s="14" t="s">
        <v>77</v>
      </c>
      <c r="C12" s="6" t="s">
        <v>256</v>
      </c>
      <c r="D12" s="9">
        <v>0</v>
      </c>
      <c r="E12" s="6">
        <v>0</v>
      </c>
      <c r="F12" s="6">
        <v>0</v>
      </c>
      <c r="G12" s="9">
        <v>0</v>
      </c>
      <c r="H12" s="269">
        <v>0</v>
      </c>
      <c r="K12" s="274"/>
    </row>
    <row r="13" spans="2:11" ht="15.75" thickBot="1" x14ac:dyDescent="0.3">
      <c r="B13" s="22" t="s">
        <v>78</v>
      </c>
      <c r="C13" s="9" t="s">
        <v>256</v>
      </c>
      <c r="D13" s="9">
        <v>55.18</v>
      </c>
      <c r="E13" s="9">
        <v>28</v>
      </c>
      <c r="F13" s="6">
        <v>336</v>
      </c>
      <c r="G13" s="9">
        <v>1545.11</v>
      </c>
      <c r="H13" s="269">
        <v>18541.27</v>
      </c>
      <c r="K13" s="274"/>
    </row>
    <row r="14" spans="2:11" ht="15.75" thickBot="1" x14ac:dyDescent="0.3">
      <c r="B14" s="23" t="s">
        <v>79</v>
      </c>
      <c r="C14" s="6" t="s">
        <v>256</v>
      </c>
      <c r="D14" s="9">
        <v>85.68</v>
      </c>
      <c r="E14" s="6">
        <v>28</v>
      </c>
      <c r="F14" s="6">
        <v>336</v>
      </c>
      <c r="G14" s="9">
        <v>2399.06</v>
      </c>
      <c r="H14" s="269">
        <v>28788.71</v>
      </c>
      <c r="K14" s="274"/>
    </row>
    <row r="15" spans="2:11" ht="15.75" thickBot="1" x14ac:dyDescent="0.3">
      <c r="B15" s="28"/>
      <c r="G15" s="29">
        <f>SUM(G4:G14)</f>
        <v>18102.54</v>
      </c>
      <c r="H15" s="30">
        <f>SUM(H4:H14)</f>
        <v>217230.49999999997</v>
      </c>
      <c r="K15" s="274"/>
    </row>
    <row r="17" spans="2:12" ht="15.75" thickBot="1" x14ac:dyDescent="0.3"/>
    <row r="18" spans="2:12" x14ac:dyDescent="0.25">
      <c r="B18" s="425" t="s">
        <v>80</v>
      </c>
      <c r="C18" s="431" t="s">
        <v>81</v>
      </c>
    </row>
    <row r="19" spans="2:12" ht="15.75" thickBot="1" x14ac:dyDescent="0.3">
      <c r="B19" s="426"/>
      <c r="C19" s="431"/>
    </row>
    <row r="20" spans="2:12" x14ac:dyDescent="0.25">
      <c r="B20" s="5" t="s">
        <v>0</v>
      </c>
      <c r="C20" s="9">
        <v>2</v>
      </c>
    </row>
    <row r="21" spans="2:12" ht="22.5" x14ac:dyDescent="0.25">
      <c r="B21" s="32" t="s">
        <v>82</v>
      </c>
      <c r="C21" s="9">
        <v>18</v>
      </c>
    </row>
    <row r="22" spans="2:12" ht="15.75" customHeight="1" x14ac:dyDescent="0.25">
      <c r="B22" s="32" t="s">
        <v>1</v>
      </c>
      <c r="C22" s="9" t="s">
        <v>255</v>
      </c>
      <c r="D22" s="274" t="s">
        <v>254</v>
      </c>
      <c r="E22" s="274"/>
      <c r="F22" s="274"/>
    </row>
    <row r="23" spans="2:12" x14ac:dyDescent="0.25">
      <c r="B23" s="34" t="s">
        <v>2</v>
      </c>
      <c r="C23" s="9">
        <v>40</v>
      </c>
      <c r="D23" s="270"/>
    </row>
    <row r="24" spans="2:12" x14ac:dyDescent="0.25">
      <c r="B24" s="22" t="s">
        <v>3</v>
      </c>
      <c r="C24" s="272">
        <v>0.7</v>
      </c>
      <c r="D24" s="273" t="s">
        <v>253</v>
      </c>
    </row>
    <row r="25" spans="2:12" x14ac:dyDescent="0.25">
      <c r="B25" s="14" t="s">
        <v>4</v>
      </c>
      <c r="C25" s="9">
        <v>225</v>
      </c>
      <c r="D25" s="270"/>
    </row>
    <row r="26" spans="2:12" ht="22.5" x14ac:dyDescent="0.25">
      <c r="B26" s="36" t="s">
        <v>84</v>
      </c>
      <c r="C26" s="9">
        <v>18</v>
      </c>
    </row>
    <row r="27" spans="2:12" ht="15.75" customHeight="1" x14ac:dyDescent="0.25">
      <c r="B27" s="36" t="s">
        <v>85</v>
      </c>
      <c r="C27" s="9" t="s">
        <v>252</v>
      </c>
    </row>
    <row r="28" spans="2:12" x14ac:dyDescent="0.25">
      <c r="B28" s="37" t="s">
        <v>86</v>
      </c>
      <c r="C28" s="9">
        <v>16</v>
      </c>
    </row>
    <row r="29" spans="2:12" x14ac:dyDescent="0.25">
      <c r="B29" s="38" t="s">
        <v>87</v>
      </c>
      <c r="C29" s="272">
        <v>0.94</v>
      </c>
    </row>
    <row r="30" spans="2:12" ht="15.75" thickBot="1" x14ac:dyDescent="0.3">
      <c r="B30" s="39" t="s">
        <v>88</v>
      </c>
      <c r="C30" s="15">
        <v>0</v>
      </c>
    </row>
    <row r="32" spans="2:12" x14ac:dyDescent="0.25">
      <c r="L32" s="270"/>
    </row>
    <row r="33" spans="2:12" x14ac:dyDescent="0.25">
      <c r="L33" s="271"/>
    </row>
    <row r="34" spans="2:12" x14ac:dyDescent="0.25">
      <c r="L34" s="271"/>
    </row>
    <row r="35" spans="2:12" x14ac:dyDescent="0.25">
      <c r="L35" s="271"/>
    </row>
    <row r="36" spans="2:12" x14ac:dyDescent="0.25">
      <c r="L36" s="271"/>
    </row>
    <row r="37" spans="2:12" ht="15.75" thickBot="1" x14ac:dyDescent="0.3">
      <c r="C37" s="1" t="s">
        <v>251</v>
      </c>
      <c r="L37" s="271"/>
    </row>
    <row r="38" spans="2:12" x14ac:dyDescent="0.25">
      <c r="B38" s="425" t="s">
        <v>62</v>
      </c>
      <c r="C38" s="429" t="s">
        <v>63</v>
      </c>
      <c r="D38" s="429" t="s">
        <v>64</v>
      </c>
      <c r="E38" s="429" t="s">
        <v>65</v>
      </c>
      <c r="F38" s="429"/>
      <c r="G38" s="423" t="s">
        <v>66</v>
      </c>
      <c r="H38" s="424"/>
      <c r="L38" s="271"/>
    </row>
    <row r="39" spans="2:12" ht="15.75" thickBot="1" x14ac:dyDescent="0.3">
      <c r="B39" s="426"/>
      <c r="C39" s="430"/>
      <c r="D39" s="430"/>
      <c r="E39" s="143" t="s">
        <v>67</v>
      </c>
      <c r="F39" s="143" t="s">
        <v>68</v>
      </c>
      <c r="G39" s="52" t="s">
        <v>67</v>
      </c>
      <c r="H39" s="4" t="s">
        <v>68</v>
      </c>
      <c r="L39" s="271"/>
    </row>
    <row r="40" spans="2:12" ht="15.75" thickBot="1" x14ac:dyDescent="0.3">
      <c r="B40" s="5" t="s">
        <v>69</v>
      </c>
      <c r="C40" s="6" t="s">
        <v>250</v>
      </c>
      <c r="D40" s="6">
        <v>429.07</v>
      </c>
      <c r="E40" s="6">
        <v>15</v>
      </c>
      <c r="F40" s="6">
        <v>180</v>
      </c>
      <c r="G40" s="6">
        <v>6436.12</v>
      </c>
      <c r="H40" s="269">
        <v>77233.41</v>
      </c>
      <c r="L40" s="271"/>
    </row>
    <row r="41" spans="2:12" ht="15.75" thickBot="1" x14ac:dyDescent="0.3">
      <c r="B41" s="8" t="s">
        <v>70</v>
      </c>
      <c r="C41" s="6" t="s">
        <v>250</v>
      </c>
      <c r="D41" s="9">
        <v>166.72</v>
      </c>
      <c r="E41" s="9">
        <v>15</v>
      </c>
      <c r="F41" s="9">
        <v>180</v>
      </c>
      <c r="G41" s="9">
        <v>2500.8200000000002</v>
      </c>
      <c r="H41" s="269">
        <v>30009.84</v>
      </c>
      <c r="L41" s="271"/>
    </row>
    <row r="42" spans="2:12" ht="15.75" thickBot="1" x14ac:dyDescent="0.3">
      <c r="B42" s="8" t="s">
        <v>71</v>
      </c>
      <c r="C42" s="6" t="s">
        <v>250</v>
      </c>
      <c r="D42" s="9">
        <v>0</v>
      </c>
      <c r="E42" s="9">
        <v>15</v>
      </c>
      <c r="F42" s="9">
        <v>180</v>
      </c>
      <c r="G42" s="9">
        <v>0</v>
      </c>
      <c r="H42" s="269">
        <v>0</v>
      </c>
      <c r="L42" s="271"/>
    </row>
    <row r="43" spans="2:12" ht="15.75" thickBot="1" x14ac:dyDescent="0.3">
      <c r="B43" s="12" t="s">
        <v>72</v>
      </c>
      <c r="C43" s="6" t="s">
        <v>250</v>
      </c>
      <c r="D43" s="9">
        <v>194.17</v>
      </c>
      <c r="E43" s="9">
        <v>15</v>
      </c>
      <c r="F43" s="9">
        <v>180</v>
      </c>
      <c r="G43" s="9">
        <v>2912.62</v>
      </c>
      <c r="H43" s="269">
        <v>34950.230000000003</v>
      </c>
      <c r="L43" s="271"/>
    </row>
    <row r="44" spans="2:12" ht="15.75" thickBot="1" x14ac:dyDescent="0.3">
      <c r="B44" s="8" t="s">
        <v>73</v>
      </c>
      <c r="C44" s="6" t="s">
        <v>250</v>
      </c>
      <c r="D44" s="9">
        <v>24.13</v>
      </c>
      <c r="E44" s="9">
        <v>15</v>
      </c>
      <c r="F44" s="9">
        <v>180</v>
      </c>
      <c r="G44" s="9">
        <v>362</v>
      </c>
      <c r="H44" s="269">
        <v>4344</v>
      </c>
      <c r="L44" s="270"/>
    </row>
    <row r="45" spans="2:12" ht="15.75" thickBot="1" x14ac:dyDescent="0.3">
      <c r="B45" s="8" t="s">
        <v>74</v>
      </c>
      <c r="C45" s="6" t="s">
        <v>250</v>
      </c>
      <c r="D45" s="9">
        <v>0</v>
      </c>
      <c r="E45" s="9">
        <v>15</v>
      </c>
      <c r="F45" s="9">
        <v>180</v>
      </c>
      <c r="G45" s="9">
        <v>0</v>
      </c>
      <c r="H45" s="269">
        <v>0</v>
      </c>
      <c r="L45" s="270"/>
    </row>
    <row r="46" spans="2:12" ht="15.75" thickBot="1" x14ac:dyDescent="0.3">
      <c r="B46" s="14" t="s">
        <v>75</v>
      </c>
      <c r="C46" s="6" t="s">
        <v>250</v>
      </c>
      <c r="D46" s="9">
        <v>6.65</v>
      </c>
      <c r="E46" s="9">
        <v>15</v>
      </c>
      <c r="F46" s="9">
        <v>180</v>
      </c>
      <c r="G46" s="9">
        <v>99.68</v>
      </c>
      <c r="H46" s="269">
        <v>1196.23</v>
      </c>
      <c r="L46" s="270"/>
    </row>
    <row r="47" spans="2:12" ht="15.75" thickBot="1" x14ac:dyDescent="0.3">
      <c r="B47" s="14" t="s">
        <v>76</v>
      </c>
      <c r="C47" s="6" t="s">
        <v>250</v>
      </c>
      <c r="D47" s="9">
        <v>69.739999999999995</v>
      </c>
      <c r="E47" s="9">
        <v>15</v>
      </c>
      <c r="F47" s="9">
        <v>180</v>
      </c>
      <c r="G47" s="9">
        <v>1046.1099999999999</v>
      </c>
      <c r="H47" s="269">
        <v>12553.4</v>
      </c>
    </row>
    <row r="48" spans="2:12" ht="15.75" thickBot="1" x14ac:dyDescent="0.3">
      <c r="B48" s="14" t="s">
        <v>77</v>
      </c>
      <c r="C48" s="6" t="s">
        <v>250</v>
      </c>
      <c r="D48" s="9">
        <v>0</v>
      </c>
      <c r="E48" s="9">
        <v>0</v>
      </c>
      <c r="F48" s="9">
        <v>0</v>
      </c>
      <c r="G48" s="9">
        <v>0</v>
      </c>
      <c r="H48" s="269">
        <v>0</v>
      </c>
    </row>
    <row r="49" spans="2:8" ht="15.75" thickBot="1" x14ac:dyDescent="0.3">
      <c r="B49" s="22" t="s">
        <v>78</v>
      </c>
      <c r="C49" s="6" t="s">
        <v>250</v>
      </c>
      <c r="D49" s="9">
        <v>40.71</v>
      </c>
      <c r="E49" s="9">
        <v>15</v>
      </c>
      <c r="F49" s="9">
        <v>180</v>
      </c>
      <c r="G49" s="9">
        <v>610.66999999999996</v>
      </c>
      <c r="H49" s="269">
        <v>7328.11</v>
      </c>
    </row>
    <row r="50" spans="2:8" ht="15.75" thickBot="1" x14ac:dyDescent="0.3">
      <c r="B50" s="23" t="s">
        <v>79</v>
      </c>
      <c r="C50" s="6" t="s">
        <v>250</v>
      </c>
      <c r="D50" s="9">
        <v>5.83</v>
      </c>
      <c r="E50" s="9">
        <v>15</v>
      </c>
      <c r="F50" s="9">
        <v>180</v>
      </c>
      <c r="G50" s="9">
        <v>87.41</v>
      </c>
      <c r="H50" s="269">
        <v>1049.96</v>
      </c>
    </row>
    <row r="51" spans="2:8" ht="15.75" thickBot="1" x14ac:dyDescent="0.3">
      <c r="B51" s="28"/>
      <c r="G51" s="29">
        <f>SUM(G40:G50)</f>
        <v>14055.430000000002</v>
      </c>
      <c r="H51" s="30">
        <v>168665.2</v>
      </c>
    </row>
  </sheetData>
  <mergeCells count="12">
    <mergeCell ref="G38:H38"/>
    <mergeCell ref="G2:H2"/>
    <mergeCell ref="B18:B19"/>
    <mergeCell ref="C18:C19"/>
    <mergeCell ref="B2:B3"/>
    <mergeCell ref="C2:C3"/>
    <mergeCell ref="D2:D3"/>
    <mergeCell ref="E2:F2"/>
    <mergeCell ref="B38:B39"/>
    <mergeCell ref="C38:C39"/>
    <mergeCell ref="D38:D39"/>
    <mergeCell ref="E38:F3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workbookViewId="0">
      <selection activeCell="R23" sqref="R23"/>
    </sheetView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>
      <c r="B1" s="1" t="s">
        <v>249</v>
      </c>
    </row>
    <row r="2" spans="2:8" x14ac:dyDescent="0.25">
      <c r="B2" s="434" t="s">
        <v>62</v>
      </c>
      <c r="C2" s="438" t="s">
        <v>63</v>
      </c>
      <c r="D2" s="438" t="s">
        <v>64</v>
      </c>
      <c r="E2" s="438" t="s">
        <v>65</v>
      </c>
      <c r="F2" s="438"/>
      <c r="G2" s="432" t="s">
        <v>66</v>
      </c>
      <c r="H2" s="433"/>
    </row>
    <row r="3" spans="2:8" ht="15.75" thickBot="1" x14ac:dyDescent="0.3">
      <c r="B3" s="435"/>
      <c r="C3" s="439"/>
      <c r="D3" s="439"/>
      <c r="E3" s="142" t="s">
        <v>67</v>
      </c>
      <c r="F3" s="142" t="s">
        <v>68</v>
      </c>
      <c r="G3" s="88" t="s">
        <v>67</v>
      </c>
      <c r="H3" s="87" t="s">
        <v>68</v>
      </c>
    </row>
    <row r="4" spans="2:8" ht="12.95" customHeight="1" x14ac:dyDescent="0.25">
      <c r="B4" s="71" t="s">
        <v>69</v>
      </c>
      <c r="C4" s="268"/>
      <c r="D4" s="6"/>
      <c r="E4" s="6"/>
      <c r="F4" s="6"/>
      <c r="G4" s="6">
        <v>807.4</v>
      </c>
      <c r="H4" s="303">
        <v>9688.82</v>
      </c>
    </row>
    <row r="5" spans="2:8" ht="12.95" customHeight="1" x14ac:dyDescent="0.25">
      <c r="B5" s="83" t="s">
        <v>70</v>
      </c>
      <c r="C5" s="265"/>
      <c r="D5" s="9"/>
      <c r="E5" s="9"/>
      <c r="F5" s="9"/>
      <c r="G5" s="9" t="s">
        <v>248</v>
      </c>
      <c r="H5" s="304">
        <v>3409.91</v>
      </c>
    </row>
    <row r="6" spans="2:8" x14ac:dyDescent="0.25">
      <c r="B6" s="83" t="s">
        <v>71</v>
      </c>
      <c r="C6" s="265"/>
      <c r="D6" s="9"/>
      <c r="E6" s="9"/>
      <c r="F6" s="9"/>
      <c r="G6" s="9" t="s">
        <v>247</v>
      </c>
      <c r="H6" s="304">
        <v>86.07</v>
      </c>
    </row>
    <row r="7" spans="2:8" x14ac:dyDescent="0.25">
      <c r="B7" s="84" t="s">
        <v>72</v>
      </c>
      <c r="C7" s="265"/>
      <c r="D7" s="9"/>
      <c r="E7" s="9"/>
      <c r="F7" s="9"/>
      <c r="G7" s="9" t="s">
        <v>246</v>
      </c>
      <c r="H7" s="304">
        <v>602.63</v>
      </c>
    </row>
    <row r="8" spans="2:8" x14ac:dyDescent="0.25">
      <c r="B8" s="83" t="s">
        <v>73</v>
      </c>
      <c r="C8" s="265"/>
      <c r="D8" s="9"/>
      <c r="E8" s="9"/>
      <c r="F8" s="9"/>
      <c r="G8" s="9">
        <v>11.12</v>
      </c>
      <c r="H8" s="304">
        <v>133.46</v>
      </c>
    </row>
    <row r="9" spans="2:8" x14ac:dyDescent="0.25">
      <c r="B9" s="83" t="s">
        <v>74</v>
      </c>
      <c r="C9" s="265"/>
      <c r="D9" s="9"/>
      <c r="E9" s="9"/>
      <c r="F9" s="9"/>
      <c r="G9" s="9" t="s">
        <v>245</v>
      </c>
      <c r="H9" s="304">
        <v>1691.59</v>
      </c>
    </row>
    <row r="10" spans="2:8" x14ac:dyDescent="0.25">
      <c r="B10" s="64" t="s">
        <v>75</v>
      </c>
      <c r="C10" s="267"/>
      <c r="D10" s="16"/>
      <c r="E10" s="17"/>
      <c r="F10" s="17"/>
      <c r="G10" s="16"/>
      <c r="H10" s="305">
        <v>220</v>
      </c>
    </row>
    <row r="11" spans="2:8" x14ac:dyDescent="0.25">
      <c r="B11" s="64" t="s">
        <v>76</v>
      </c>
      <c r="C11" s="266"/>
      <c r="D11" s="19"/>
      <c r="E11" s="20"/>
      <c r="F11" s="20"/>
      <c r="G11" s="19">
        <v>0</v>
      </c>
      <c r="H11" s="306">
        <v>0</v>
      </c>
    </row>
    <row r="12" spans="2:8" x14ac:dyDescent="0.25">
      <c r="B12" s="64" t="s">
        <v>77</v>
      </c>
      <c r="C12" s="266"/>
      <c r="D12" s="19"/>
      <c r="E12" s="20"/>
      <c r="F12" s="20"/>
      <c r="G12" s="19">
        <v>0</v>
      </c>
      <c r="H12" s="306">
        <v>0</v>
      </c>
    </row>
    <row r="13" spans="2:8" x14ac:dyDescent="0.25">
      <c r="B13" s="65" t="s">
        <v>78</v>
      </c>
      <c r="C13" s="265"/>
      <c r="D13" s="9"/>
      <c r="E13" s="9"/>
      <c r="F13" s="9"/>
      <c r="G13" s="9" t="s">
        <v>244</v>
      </c>
      <c r="H13" s="304">
        <v>574.41999999999996</v>
      </c>
    </row>
    <row r="14" spans="2:8" ht="14.1" customHeight="1" thickBot="1" x14ac:dyDescent="0.3">
      <c r="B14" s="77" t="s">
        <v>79</v>
      </c>
      <c r="C14" s="264"/>
      <c r="D14" s="25"/>
      <c r="E14" s="26"/>
      <c r="F14" s="26"/>
      <c r="G14" s="25" t="s">
        <v>243</v>
      </c>
      <c r="H14" s="307">
        <v>235.01</v>
      </c>
    </row>
    <row r="15" spans="2:8" ht="15.75" thickBot="1" x14ac:dyDescent="0.3">
      <c r="B15" s="28"/>
      <c r="G15" s="73" t="s">
        <v>242</v>
      </c>
      <c r="H15" s="301">
        <f>SUM(H4:H14)</f>
        <v>16641.909999999996</v>
      </c>
    </row>
    <row r="17" spans="2:3" ht="15.75" thickBot="1" x14ac:dyDescent="0.3"/>
    <row r="18" spans="2:3" x14ac:dyDescent="0.25">
      <c r="B18" s="434" t="s">
        <v>80</v>
      </c>
      <c r="C18" s="436" t="s">
        <v>81</v>
      </c>
    </row>
    <row r="19" spans="2:3" ht="15.75" thickBot="1" x14ac:dyDescent="0.3">
      <c r="B19" s="435"/>
      <c r="C19" s="437"/>
    </row>
    <row r="20" spans="2:3" x14ac:dyDescent="0.25">
      <c r="B20" s="71" t="s">
        <v>0</v>
      </c>
      <c r="C20" s="31">
        <v>3</v>
      </c>
    </row>
    <row r="21" spans="2:3" ht="22.5" x14ac:dyDescent="0.25">
      <c r="B21" s="67" t="s">
        <v>82</v>
      </c>
      <c r="C21" s="33" t="s">
        <v>6</v>
      </c>
    </row>
    <row r="22" spans="2:3" ht="15.75" customHeight="1" x14ac:dyDescent="0.25">
      <c r="B22" s="67" t="s">
        <v>1</v>
      </c>
      <c r="C22" s="33" t="s">
        <v>7</v>
      </c>
    </row>
    <row r="23" spans="2:3" x14ac:dyDescent="0.25">
      <c r="B23" s="66" t="s">
        <v>2</v>
      </c>
      <c r="C23" s="33" t="s">
        <v>8</v>
      </c>
    </row>
    <row r="24" spans="2:3" x14ac:dyDescent="0.25">
      <c r="B24" s="65" t="s">
        <v>3</v>
      </c>
      <c r="C24" s="33" t="s">
        <v>9</v>
      </c>
    </row>
    <row r="25" spans="2:3" x14ac:dyDescent="0.25">
      <c r="B25" s="64" t="s">
        <v>4</v>
      </c>
      <c r="C25" s="41" t="s">
        <v>10</v>
      </c>
    </row>
    <row r="26" spans="2:3" ht="22.5" x14ac:dyDescent="0.25">
      <c r="B26" s="62" t="s">
        <v>84</v>
      </c>
      <c r="C26" s="33" t="s">
        <v>6</v>
      </c>
    </row>
    <row r="27" spans="2:3" ht="15.75" customHeight="1" x14ac:dyDescent="0.25">
      <c r="B27" s="62" t="s">
        <v>85</v>
      </c>
      <c r="C27" s="33" t="s">
        <v>11</v>
      </c>
    </row>
    <row r="28" spans="2:3" x14ac:dyDescent="0.25">
      <c r="B28" s="61" t="s">
        <v>86</v>
      </c>
      <c r="C28" s="33" t="s">
        <v>12</v>
      </c>
    </row>
    <row r="29" spans="2:3" x14ac:dyDescent="0.25">
      <c r="B29" s="59" t="s">
        <v>87</v>
      </c>
      <c r="C29" s="33" t="s">
        <v>13</v>
      </c>
    </row>
    <row r="30" spans="2:3" ht="15.75" thickBot="1" x14ac:dyDescent="0.3">
      <c r="B30" s="57" t="s">
        <v>88</v>
      </c>
      <c r="C30" s="40" t="s">
        <v>10</v>
      </c>
    </row>
    <row r="31" spans="2:3" x14ac:dyDescent="0.25">
      <c r="B31" s="263" t="s">
        <v>95</v>
      </c>
      <c r="C31" s="33" t="s">
        <v>14</v>
      </c>
    </row>
    <row r="32" spans="2:3" ht="15.75" customHeight="1" x14ac:dyDescent="0.25">
      <c r="B32" s="263" t="s">
        <v>85</v>
      </c>
      <c r="C32" s="33" t="s">
        <v>15</v>
      </c>
    </row>
    <row r="33" spans="2:3" x14ac:dyDescent="0.25">
      <c r="B33" s="262" t="s">
        <v>86</v>
      </c>
      <c r="C33" s="33" t="s">
        <v>16</v>
      </c>
    </row>
    <row r="34" spans="2:3" x14ac:dyDescent="0.25">
      <c r="B34" s="261" t="s">
        <v>87</v>
      </c>
      <c r="C34" s="33" t="s">
        <v>17</v>
      </c>
    </row>
    <row r="35" spans="2:3" ht="15.75" thickBot="1" x14ac:dyDescent="0.3">
      <c r="B35" s="260" t="s">
        <v>88</v>
      </c>
      <c r="C35" s="40" t="s">
        <v>10</v>
      </c>
    </row>
    <row r="40" spans="2:3" x14ac:dyDescent="0.25">
      <c r="B40" s="1" t="s">
        <v>241</v>
      </c>
    </row>
    <row r="41" spans="2:3" x14ac:dyDescent="0.25">
      <c r="B41" s="1" t="s">
        <v>240</v>
      </c>
    </row>
    <row r="42" spans="2:3" x14ac:dyDescent="0.25">
      <c r="B42" s="1" t="s">
        <v>239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zoomScale="115" zoomScaleNormal="115" workbookViewId="0"/>
  </sheetViews>
  <sheetFormatPr defaultRowHeight="15" x14ac:dyDescent="0.25"/>
  <cols>
    <col min="1" max="1" width="2.5703125" style="1" customWidth="1"/>
    <col min="2" max="2" width="71.140625" style="1" customWidth="1"/>
    <col min="3" max="3" width="13.7109375" style="1" customWidth="1"/>
    <col min="4" max="4" width="11.85546875" style="1" customWidth="1"/>
    <col min="5" max="7" width="9.140625" style="1"/>
    <col min="8" max="8" width="10" style="1" bestFit="1" customWidth="1"/>
    <col min="9" max="16384" width="9.140625" style="1"/>
  </cols>
  <sheetData>
    <row r="1" spans="2:8" ht="15.75" thickBot="1" x14ac:dyDescent="0.3"/>
    <row r="2" spans="2:8" x14ac:dyDescent="0.25">
      <c r="B2" s="425" t="s">
        <v>62</v>
      </c>
      <c r="C2" s="429" t="s">
        <v>63</v>
      </c>
      <c r="D2" s="429" t="s">
        <v>64</v>
      </c>
      <c r="E2" s="429" t="s">
        <v>65</v>
      </c>
      <c r="F2" s="429"/>
      <c r="G2" s="423" t="s">
        <v>66</v>
      </c>
      <c r="H2" s="424"/>
    </row>
    <row r="3" spans="2:8" ht="15.75" thickBot="1" x14ac:dyDescent="0.3">
      <c r="B3" s="426"/>
      <c r="C3" s="430"/>
      <c r="D3" s="430"/>
      <c r="E3" s="143" t="s">
        <v>67</v>
      </c>
      <c r="F3" s="143" t="s">
        <v>68</v>
      </c>
      <c r="G3" s="52" t="s">
        <v>67</v>
      </c>
      <c r="H3" s="51" t="s">
        <v>68</v>
      </c>
    </row>
    <row r="4" spans="2:8" x14ac:dyDescent="0.25">
      <c r="B4" s="5" t="s">
        <v>69</v>
      </c>
      <c r="C4" s="139" t="s">
        <v>67</v>
      </c>
      <c r="D4" s="259">
        <f t="shared" ref="D4:D14" si="0">G4</f>
        <v>3099.0833333333335</v>
      </c>
      <c r="E4" s="139">
        <v>1</v>
      </c>
      <c r="F4" s="139">
        <v>12</v>
      </c>
      <c r="G4" s="259">
        <f t="shared" ref="G4:G14" si="1">H4/12</f>
        <v>3099.0833333333335</v>
      </c>
      <c r="H4" s="258">
        <f>37189</f>
        <v>37189</v>
      </c>
    </row>
    <row r="5" spans="2:8" x14ac:dyDescent="0.25">
      <c r="B5" s="8" t="s">
        <v>70</v>
      </c>
      <c r="C5" s="134" t="s">
        <v>67</v>
      </c>
      <c r="D5" s="257">
        <f t="shared" si="0"/>
        <v>1052.9166666666667</v>
      </c>
      <c r="E5" s="134">
        <v>1</v>
      </c>
      <c r="F5" s="134">
        <v>12</v>
      </c>
      <c r="G5" s="257">
        <f t="shared" si="1"/>
        <v>1052.9166666666667</v>
      </c>
      <c r="H5" s="256">
        <f>12465+170</f>
        <v>12635</v>
      </c>
    </row>
    <row r="6" spans="2:8" x14ac:dyDescent="0.25">
      <c r="B6" s="8" t="s">
        <v>71</v>
      </c>
      <c r="C6" s="134" t="s">
        <v>67</v>
      </c>
      <c r="D6" s="257">
        <f t="shared" si="0"/>
        <v>12.583333333333334</v>
      </c>
      <c r="E6" s="134">
        <v>1</v>
      </c>
      <c r="F6" s="134">
        <v>12</v>
      </c>
      <c r="G6" s="257">
        <f t="shared" si="1"/>
        <v>12.583333333333334</v>
      </c>
      <c r="H6" s="256">
        <v>151</v>
      </c>
    </row>
    <row r="7" spans="2:8" x14ac:dyDescent="0.25">
      <c r="B7" s="12" t="s">
        <v>72</v>
      </c>
      <c r="C7" s="134" t="s">
        <v>67</v>
      </c>
      <c r="D7" s="257">
        <f t="shared" si="0"/>
        <v>1168.1666666666667</v>
      </c>
      <c r="E7" s="134">
        <v>1</v>
      </c>
      <c r="F7" s="134">
        <v>12</v>
      </c>
      <c r="G7" s="257">
        <f t="shared" si="1"/>
        <v>1168.1666666666667</v>
      </c>
      <c r="H7" s="256">
        <f>433+118+134+6961+2537-55-4-7+3901</f>
        <v>14018</v>
      </c>
    </row>
    <row r="8" spans="2:8" x14ac:dyDescent="0.25">
      <c r="B8" s="8" t="s">
        <v>73</v>
      </c>
      <c r="C8" s="134" t="s">
        <v>67</v>
      </c>
      <c r="D8" s="257">
        <f t="shared" si="0"/>
        <v>661.83333333333337</v>
      </c>
      <c r="E8" s="134">
        <v>1</v>
      </c>
      <c r="F8" s="134">
        <v>12</v>
      </c>
      <c r="G8" s="257">
        <f t="shared" si="1"/>
        <v>661.83333333333337</v>
      </c>
      <c r="H8" s="256">
        <f>1320+488+3312+1225+640+131+826</f>
        <v>7942</v>
      </c>
    </row>
    <row r="9" spans="2:8" x14ac:dyDescent="0.25">
      <c r="B9" s="8" t="s">
        <v>74</v>
      </c>
      <c r="C9" s="134" t="s">
        <v>67</v>
      </c>
      <c r="D9" s="257">
        <f t="shared" si="0"/>
        <v>63.75</v>
      </c>
      <c r="E9" s="134">
        <v>1</v>
      </c>
      <c r="F9" s="134">
        <v>12</v>
      </c>
      <c r="G9" s="257">
        <f t="shared" si="1"/>
        <v>63.75</v>
      </c>
      <c r="H9" s="256">
        <v>765</v>
      </c>
    </row>
    <row r="10" spans="2:8" x14ac:dyDescent="0.25">
      <c r="B10" s="14" t="s">
        <v>75</v>
      </c>
      <c r="C10" s="134" t="s">
        <v>67</v>
      </c>
      <c r="D10" s="257">
        <f t="shared" si="0"/>
        <v>131.25</v>
      </c>
      <c r="E10" s="134">
        <v>1</v>
      </c>
      <c r="F10" s="134">
        <v>12</v>
      </c>
      <c r="G10" s="257">
        <f t="shared" si="1"/>
        <v>131.25</v>
      </c>
      <c r="H10" s="256">
        <f>1575</f>
        <v>1575</v>
      </c>
    </row>
    <row r="11" spans="2:8" x14ac:dyDescent="0.25">
      <c r="B11" s="14" t="s">
        <v>76</v>
      </c>
      <c r="C11" s="134" t="s">
        <v>67</v>
      </c>
      <c r="D11" s="257">
        <f t="shared" si="0"/>
        <v>133.58333333333334</v>
      </c>
      <c r="E11" s="134">
        <v>1</v>
      </c>
      <c r="F11" s="134">
        <v>12</v>
      </c>
      <c r="G11" s="257">
        <f t="shared" si="1"/>
        <v>133.58333333333334</v>
      </c>
      <c r="H11" s="256">
        <f>1184+92+133+55+4+7+128</f>
        <v>1603</v>
      </c>
    </row>
    <row r="12" spans="2:8" x14ac:dyDescent="0.25">
      <c r="B12" s="14" t="s">
        <v>77</v>
      </c>
      <c r="C12" s="134" t="s">
        <v>67</v>
      </c>
      <c r="D12" s="257">
        <f t="shared" si="0"/>
        <v>0</v>
      </c>
      <c r="E12" s="134">
        <v>1</v>
      </c>
      <c r="F12" s="134">
        <v>12</v>
      </c>
      <c r="G12" s="257">
        <f t="shared" si="1"/>
        <v>0</v>
      </c>
      <c r="H12" s="256">
        <v>0</v>
      </c>
    </row>
    <row r="13" spans="2:8" x14ac:dyDescent="0.25">
      <c r="B13" s="22" t="s">
        <v>78</v>
      </c>
      <c r="C13" s="134" t="s">
        <v>67</v>
      </c>
      <c r="D13" s="257">
        <f t="shared" si="0"/>
        <v>383.66666666666669</v>
      </c>
      <c r="E13" s="134">
        <v>1</v>
      </c>
      <c r="F13" s="134">
        <v>12</v>
      </c>
      <c r="G13" s="257">
        <f t="shared" si="1"/>
        <v>383.66666666666669</v>
      </c>
      <c r="H13" s="256">
        <f>2117+266+3249+1019+927+1170-92-151-3901</f>
        <v>4604</v>
      </c>
    </row>
    <row r="14" spans="2:8" ht="15.75" thickBot="1" x14ac:dyDescent="0.3">
      <c r="B14" s="23" t="s">
        <v>79</v>
      </c>
      <c r="C14" s="153" t="s">
        <v>67</v>
      </c>
      <c r="D14" s="255">
        <f t="shared" si="0"/>
        <v>1895</v>
      </c>
      <c r="E14" s="153">
        <v>1</v>
      </c>
      <c r="F14" s="153">
        <v>12</v>
      </c>
      <c r="G14" s="255">
        <f t="shared" si="1"/>
        <v>1895</v>
      </c>
      <c r="H14" s="254">
        <f>310+517+191+3214+1189+8634+3193+3579+1027+837+310-133-128</f>
        <v>22740</v>
      </c>
    </row>
    <row r="15" spans="2:8" ht="15.75" thickBot="1" x14ac:dyDescent="0.3">
      <c r="B15" s="28"/>
      <c r="G15" s="253">
        <f>SUM(G4:G14)</f>
        <v>8601.8333333333321</v>
      </c>
      <c r="H15" s="253">
        <f>SUM(H4:H14)</f>
        <v>103222</v>
      </c>
    </row>
    <row r="17" spans="2:8" ht="15.75" thickBot="1" x14ac:dyDescent="0.3"/>
    <row r="18" spans="2:8" x14ac:dyDescent="0.25">
      <c r="B18" s="425" t="s">
        <v>80</v>
      </c>
      <c r="C18" s="427" t="s">
        <v>81</v>
      </c>
    </row>
    <row r="19" spans="2:8" ht="15.75" thickBot="1" x14ac:dyDescent="0.3">
      <c r="B19" s="426"/>
      <c r="C19" s="428"/>
      <c r="H19" s="252"/>
    </row>
    <row r="20" spans="2:8" x14ac:dyDescent="0.25">
      <c r="B20" s="5" t="s">
        <v>0</v>
      </c>
      <c r="C20" s="70">
        <v>3</v>
      </c>
    </row>
    <row r="21" spans="2:8" ht="22.5" x14ac:dyDescent="0.25">
      <c r="B21" s="32" t="s">
        <v>82</v>
      </c>
      <c r="C21" s="60" t="s">
        <v>6</v>
      </c>
      <c r="H21" s="252"/>
    </row>
    <row r="22" spans="2:8" ht="15.75" customHeight="1" x14ac:dyDescent="0.25">
      <c r="B22" s="32" t="s">
        <v>1</v>
      </c>
      <c r="C22" s="60">
        <v>120</v>
      </c>
    </row>
    <row r="23" spans="2:8" x14ac:dyDescent="0.25">
      <c r="B23" s="34" t="s">
        <v>2</v>
      </c>
      <c r="C23" s="60">
        <v>16</v>
      </c>
    </row>
    <row r="24" spans="2:8" x14ac:dyDescent="0.25">
      <c r="B24" s="22" t="s">
        <v>3</v>
      </c>
      <c r="C24" s="60">
        <v>10</v>
      </c>
      <c r="H24" s="252"/>
    </row>
    <row r="25" spans="2:8" x14ac:dyDescent="0.25">
      <c r="B25" s="14" t="s">
        <v>4</v>
      </c>
      <c r="C25" s="250">
        <v>225</v>
      </c>
    </row>
    <row r="26" spans="2:8" ht="22.5" x14ac:dyDescent="0.25">
      <c r="B26" s="36" t="s">
        <v>84</v>
      </c>
      <c r="C26" s="41" t="s">
        <v>6</v>
      </c>
    </row>
    <row r="27" spans="2:8" x14ac:dyDescent="0.25">
      <c r="B27" s="36" t="s">
        <v>85</v>
      </c>
      <c r="C27" s="41">
        <v>38</v>
      </c>
    </row>
    <row r="28" spans="2:8" x14ac:dyDescent="0.25">
      <c r="B28" s="37" t="s">
        <v>86</v>
      </c>
      <c r="C28" s="41">
        <v>6</v>
      </c>
    </row>
    <row r="29" spans="2:8" x14ac:dyDescent="0.25">
      <c r="B29" s="38" t="s">
        <v>87</v>
      </c>
      <c r="C29" s="41">
        <v>3.2</v>
      </c>
    </row>
    <row r="30" spans="2:8" x14ac:dyDescent="0.25">
      <c r="B30" s="251" t="s">
        <v>88</v>
      </c>
      <c r="C30" s="250">
        <v>225</v>
      </c>
    </row>
    <row r="31" spans="2:8" ht="22.5" x14ac:dyDescent="0.25">
      <c r="B31" s="32" t="s">
        <v>221</v>
      </c>
      <c r="C31" s="60" t="s">
        <v>6</v>
      </c>
    </row>
    <row r="32" spans="2:8" ht="15.75" customHeight="1" x14ac:dyDescent="0.25">
      <c r="B32" s="32" t="s">
        <v>111</v>
      </c>
      <c r="C32" s="60">
        <f>C27+C22</f>
        <v>158</v>
      </c>
    </row>
    <row r="33" spans="2:3" x14ac:dyDescent="0.25">
      <c r="B33" s="34" t="s">
        <v>110</v>
      </c>
      <c r="C33" s="60">
        <f>12+10</f>
        <v>22</v>
      </c>
    </row>
    <row r="34" spans="2:3" x14ac:dyDescent="0.25">
      <c r="B34" s="22" t="s">
        <v>109</v>
      </c>
      <c r="C34" s="60">
        <v>13.2</v>
      </c>
    </row>
    <row r="35" spans="2:3" ht="15.75" thickBot="1" x14ac:dyDescent="0.3">
      <c r="B35" s="14" t="s">
        <v>108</v>
      </c>
      <c r="C35" s="249">
        <v>0</v>
      </c>
    </row>
  </sheetData>
  <mergeCells count="7">
    <mergeCell ref="G2:H2"/>
    <mergeCell ref="B18:B19"/>
    <mergeCell ref="C18:C19"/>
    <mergeCell ref="B2:B3"/>
    <mergeCell ref="C2:C3"/>
    <mergeCell ref="D2:D3"/>
    <mergeCell ref="E2:F2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30</vt:i4>
      </vt:variant>
    </vt:vector>
  </HeadingPairs>
  <TitlesOfParts>
    <vt:vector size="30" baseType="lpstr">
      <vt:lpstr>Vypocty</vt:lpstr>
      <vt:lpstr>Priloha 1</vt:lpstr>
      <vt:lpstr>COR Centrum</vt:lpstr>
      <vt:lpstr>Grekokat. char</vt:lpstr>
      <vt:lpstr>IKV</vt:lpstr>
      <vt:lpstr>Kaspian</vt:lpstr>
      <vt:lpstr>Komunita Lud</vt:lpstr>
      <vt:lpstr>Lepsia cesta</vt:lpstr>
      <vt:lpstr>Nadej</vt:lpstr>
      <vt:lpstr>Navrat</vt:lpstr>
      <vt:lpstr>Odyseus</vt:lpstr>
      <vt:lpstr>Otvorene srd</vt:lpstr>
      <vt:lpstr>Prima</vt:lpstr>
      <vt:lpstr>Adam</vt:lpstr>
      <vt:lpstr>Manus</vt:lpstr>
      <vt:lpstr>Nelegal</vt:lpstr>
      <vt:lpstr>Pomocna ruka</vt:lpstr>
      <vt:lpstr>Provital</vt:lpstr>
      <vt:lpstr>Storm</vt:lpstr>
      <vt:lpstr>Tenenet</vt:lpstr>
      <vt:lpstr>Victus</vt:lpstr>
      <vt:lpstr>Pahorok</vt:lpstr>
      <vt:lpstr>Resocia</vt:lpstr>
      <vt:lpstr>Road</vt:lpstr>
      <vt:lpstr>Sanatorium</vt:lpstr>
      <vt:lpstr>Sanatorium 2</vt:lpstr>
      <vt:lpstr>Teen Challenge</vt:lpstr>
      <vt:lpstr>Cisty den</vt:lpstr>
      <vt:lpstr>Ulita</vt:lpstr>
      <vt:lpstr>Príloha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Sedálová Barbora</cp:lastModifiedBy>
  <cp:lastPrinted>2016-10-27T11:00:36Z</cp:lastPrinted>
  <dcterms:created xsi:type="dcterms:W3CDTF">2015-11-19T14:50:13Z</dcterms:created>
  <dcterms:modified xsi:type="dcterms:W3CDTF">2017-12-15T07:58:33Z</dcterms:modified>
</cp:coreProperties>
</file>